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\\firo\uffici\informatizzazione\Elezioni\Elezioni2020\"/>
    </mc:Choice>
  </mc:AlternateContent>
  <xr:revisionPtr revIDLastSave="0" documentId="13_ncr:1_{0D8870CE-0543-443C-9C00-09FAC9EFC740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GeneralePresidente" sheetId="3" r:id="rId1"/>
    <sheet name="DettaglioPresidente" sheetId="4" r:id="rId2"/>
    <sheet name="GeneraleListe" sheetId="2" r:id="rId3"/>
    <sheet name="DettaglioListe" sheetId="1" r:id="rId4"/>
  </sheets>
  <definedNames>
    <definedName name="_xlnm.Print_Area" localSheetId="3">DettaglioListe!$A$1:$AQ$34</definedName>
    <definedName name="_xlnm.Print_Area" localSheetId="1">DettaglioPresidente!$A$1:$AG$35</definedName>
    <definedName name="_xlnm.Print_Area" localSheetId="2">GeneraleListe!$A$1:$H$21</definedName>
    <definedName name="_xlnm.Print_Area" localSheetId="0">GeneralePresidente!$A$1:$E$23</definedName>
    <definedName name="flusso">#REF!</definedName>
    <definedName name="HT" hidden="1">{"'Riepilogo'!$A$1:$T$24"}</definedName>
    <definedName name="HTML_CodePage" hidden="1">1252</definedName>
    <definedName name="HTML_Control" hidden="1">{"'Riepilogo'!$A$1:$T$24"}</definedName>
    <definedName name="HTML_Description" hidden="1">""</definedName>
    <definedName name="HTML_Email" hidden="1">""</definedName>
    <definedName name="HTML_Header" hidden="1">"Riepilogo Finale Preferenze"</definedName>
    <definedName name="HTML_LastUpdate" hidden="1">"14/06/1999"</definedName>
    <definedName name="HTML_LineAfter" hidden="1">FALSE</definedName>
    <definedName name="HTML_LineBefore" hidden="1">FALSE</definedName>
    <definedName name="HTML_Name" hidden="1">"Antonio Bindi"</definedName>
    <definedName name="HTML_OBDlg2" hidden="1">TRUE</definedName>
    <definedName name="HTML_OBDlg4" hidden="1">TRUE</definedName>
    <definedName name="HTML_OS" hidden="1">0</definedName>
    <definedName name="HTML_PathFile" hidden="1">"C:\Documenti\SitoInternet\Preferenze.htm"</definedName>
    <definedName name="HTML_Title" hidden="1">"RiepilogoPreferenze"</definedName>
    <definedName name="RiepilogoPreferenze" hidden="1">{"'13'!$A$1:$F$32"}</definedName>
    <definedName name="SEZIONE">#REF!</definedName>
    <definedName name="_xlnm.Print_Titles" localSheetId="3">DettaglioListe!$A:$A,DettaglioListe!$1:$2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5" i="4" l="1"/>
  <c r="AA28" i="4" l="1"/>
  <c r="N3" i="4"/>
  <c r="AT31" i="1"/>
  <c r="AS31" i="1"/>
  <c r="AT30" i="1"/>
  <c r="AS30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29" i="1"/>
  <c r="AS29" i="1"/>
  <c r="AO31" i="1"/>
  <c r="AN31" i="1"/>
  <c r="AO30" i="1"/>
  <c r="AN30" i="1"/>
  <c r="AO29" i="1"/>
  <c r="AN29" i="1"/>
  <c r="AO28" i="1"/>
  <c r="AN28" i="1"/>
  <c r="AO27" i="1"/>
  <c r="AN27" i="1"/>
  <c r="AO25" i="1"/>
  <c r="AN25" i="1"/>
  <c r="AO24" i="1"/>
  <c r="AN24" i="1"/>
  <c r="AO23" i="1"/>
  <c r="AN23" i="1"/>
  <c r="AO22" i="1"/>
  <c r="AN22" i="1"/>
  <c r="AO21" i="1"/>
  <c r="AN21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B31" i="4"/>
  <c r="AB30" i="4"/>
  <c r="AB29" i="4"/>
  <c r="AB28" i="4"/>
  <c r="AB27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O26" i="1"/>
  <c r="AN26" i="1"/>
  <c r="AB26" i="4"/>
  <c r="AM31" i="1" l="1"/>
  <c r="AM30" i="1"/>
  <c r="AM29" i="1"/>
  <c r="AM28" i="1"/>
  <c r="AM27" i="1"/>
  <c r="AM26" i="1"/>
  <c r="AM25" i="1"/>
  <c r="AM24" i="1"/>
  <c r="AM23" i="1"/>
  <c r="AM22" i="1"/>
  <c r="AM21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J8" i="1"/>
  <c r="AJ31" i="1" l="1"/>
  <c r="AJ30" i="1"/>
  <c r="AJ29" i="1"/>
  <c r="AJ28" i="1"/>
  <c r="AJ27" i="1"/>
  <c r="AJ26" i="1"/>
  <c r="AJ25" i="1"/>
  <c r="AJ24" i="1"/>
  <c r="AJ23" i="1"/>
  <c r="AJ22" i="1"/>
  <c r="AJ21" i="1"/>
  <c r="AJ19" i="1"/>
  <c r="AJ18" i="1"/>
  <c r="AJ17" i="1"/>
  <c r="AJ16" i="1"/>
  <c r="AJ15" i="1"/>
  <c r="AJ14" i="1"/>
  <c r="AJ13" i="1"/>
  <c r="AJ12" i="1"/>
  <c r="AJ11" i="1"/>
  <c r="AJ10" i="1"/>
  <c r="AJ9" i="1"/>
  <c r="AI31" i="4"/>
  <c r="AI30" i="4"/>
  <c r="AI29" i="4"/>
  <c r="AI28" i="4"/>
  <c r="AI27" i="4"/>
  <c r="AI26" i="4"/>
  <c r="AI25" i="4"/>
  <c r="AI24" i="4"/>
  <c r="AI23" i="4"/>
  <c r="AI22" i="4"/>
  <c r="AI21" i="4"/>
  <c r="AI19" i="4"/>
  <c r="AI18" i="4"/>
  <c r="AI17" i="4"/>
  <c r="AI16" i="4"/>
  <c r="AI15" i="4"/>
  <c r="AI14" i="4"/>
  <c r="AI13" i="4"/>
  <c r="AI12" i="4"/>
  <c r="AI11" i="4"/>
  <c r="AI10" i="4"/>
  <c r="AI9" i="4"/>
  <c r="AA31" i="4"/>
  <c r="K31" i="4" s="1"/>
  <c r="AA30" i="4"/>
  <c r="K30" i="4" s="1"/>
  <c r="AA29" i="4"/>
  <c r="K29" i="4" s="1"/>
  <c r="K28" i="4"/>
  <c r="AA27" i="4"/>
  <c r="K27" i="4" s="1"/>
  <c r="AA26" i="4"/>
  <c r="K26" i="4" s="1"/>
  <c r="AA25" i="4"/>
  <c r="K25" i="4" s="1"/>
  <c r="AA24" i="4"/>
  <c r="K24" i="4" s="1"/>
  <c r="AA23" i="4"/>
  <c r="K23" i="4" s="1"/>
  <c r="AA22" i="4"/>
  <c r="AA21" i="4"/>
  <c r="K21" i="4" s="1"/>
  <c r="AA19" i="4"/>
  <c r="K19" i="4" s="1"/>
  <c r="AA18" i="4"/>
  <c r="K18" i="4" s="1"/>
  <c r="AA17" i="4"/>
  <c r="K17" i="4" s="1"/>
  <c r="AA16" i="4"/>
  <c r="K16" i="4" s="1"/>
  <c r="AA15" i="4"/>
  <c r="K15" i="4" s="1"/>
  <c r="AA14" i="4"/>
  <c r="K14" i="4" s="1"/>
  <c r="AA13" i="4"/>
  <c r="K13" i="4" s="1"/>
  <c r="AA12" i="4"/>
  <c r="K12" i="4" s="1"/>
  <c r="AA11" i="4"/>
  <c r="K11" i="4" s="1"/>
  <c r="AA10" i="4"/>
  <c r="K10" i="4" s="1"/>
  <c r="AA9" i="4"/>
  <c r="K9" i="4" s="1"/>
  <c r="K22" i="4"/>
  <c r="AI8" i="4"/>
  <c r="AA8" i="4"/>
  <c r="AP8" i="1" l="1"/>
  <c r="AL8" i="1"/>
  <c r="AI32" i="1"/>
  <c r="AH32" i="1"/>
  <c r="H15" i="2" s="1"/>
  <c r="AG32" i="1"/>
  <c r="AF32" i="1"/>
  <c r="H13" i="2" s="1"/>
  <c r="AE32" i="1"/>
  <c r="AD32" i="1"/>
  <c r="H11" i="2" s="1"/>
  <c r="AC32" i="1"/>
  <c r="AB32" i="1"/>
  <c r="H9" i="2" s="1"/>
  <c r="AJ8" i="4"/>
  <c r="AQ8" i="1" l="1"/>
  <c r="Z3" i="1"/>
  <c r="J3" i="1"/>
  <c r="H8" i="4" l="1"/>
  <c r="H9" i="4"/>
  <c r="AL10" i="1" l="1"/>
  <c r="AL12" i="1"/>
  <c r="AL13" i="1"/>
  <c r="AL23" i="1"/>
  <c r="AL28" i="1"/>
  <c r="AL30" i="1"/>
  <c r="AL31" i="1"/>
  <c r="Z32" i="1"/>
  <c r="H7" i="2" s="1"/>
  <c r="X32" i="1"/>
  <c r="H5" i="2" s="1"/>
  <c r="V32" i="1"/>
  <c r="H3" i="2" s="1"/>
  <c r="T32" i="1"/>
  <c r="D15" i="2" s="1"/>
  <c r="R32" i="1"/>
  <c r="D13" i="2" s="1"/>
  <c r="AP29" i="1"/>
  <c r="AP28" i="1"/>
  <c r="AP24" i="1"/>
  <c r="AP17" i="1"/>
  <c r="AP16" i="1"/>
  <c r="AM32" i="1"/>
  <c r="G21" i="2" s="1"/>
  <c r="I32" i="4"/>
  <c r="D4" i="3" s="1"/>
  <c r="L32" i="4"/>
  <c r="D6" i="3" s="1"/>
  <c r="O32" i="4"/>
  <c r="D8" i="3" s="1"/>
  <c r="R32" i="4"/>
  <c r="D10" i="3" s="1"/>
  <c r="U32" i="4"/>
  <c r="D12" i="3" s="1"/>
  <c r="X32" i="4"/>
  <c r="D14" i="3" s="1"/>
  <c r="AD32" i="4"/>
  <c r="D21" i="3" s="1"/>
  <c r="Q26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G32" i="4"/>
  <c r="AB32" i="4"/>
  <c r="AC32" i="4"/>
  <c r="D20" i="3" s="1"/>
  <c r="H10" i="4"/>
  <c r="H11" i="4"/>
  <c r="H12" i="4"/>
  <c r="H13" i="4"/>
  <c r="H14" i="4"/>
  <c r="H15" i="4"/>
  <c r="H16" i="4"/>
  <c r="H17" i="4"/>
  <c r="H18" i="4"/>
  <c r="H19" i="4"/>
  <c r="H21" i="4"/>
  <c r="H22" i="4"/>
  <c r="H23" i="4"/>
  <c r="H24" i="4"/>
  <c r="H25" i="4"/>
  <c r="H26" i="4"/>
  <c r="H27" i="4"/>
  <c r="H28" i="4"/>
  <c r="H29" i="4"/>
  <c r="H30" i="4"/>
  <c r="H31" i="4"/>
  <c r="H32" i="1"/>
  <c r="D3" i="2" s="1"/>
  <c r="J32" i="1"/>
  <c r="D5" i="2" s="1"/>
  <c r="L32" i="1"/>
  <c r="D7" i="2" s="1"/>
  <c r="N32" i="1"/>
  <c r="D9" i="2" s="1"/>
  <c r="P32" i="1"/>
  <c r="D11" i="2" s="1"/>
  <c r="AL16" i="1"/>
  <c r="G16" i="1"/>
  <c r="AP15" i="1"/>
  <c r="V3" i="4"/>
  <c r="AJ9" i="4"/>
  <c r="AJ10" i="4"/>
  <c r="AJ11" i="4"/>
  <c r="AJ12" i="4"/>
  <c r="AJ13" i="4"/>
  <c r="AJ14" i="4"/>
  <c r="AJ15" i="4"/>
  <c r="AJ16" i="4"/>
  <c r="AJ17" i="4"/>
  <c r="AJ18" i="4"/>
  <c r="AJ19" i="4"/>
  <c r="AJ21" i="4"/>
  <c r="AJ22" i="4"/>
  <c r="AJ23" i="4"/>
  <c r="AJ24" i="4"/>
  <c r="AJ25" i="4"/>
  <c r="AJ26" i="4"/>
  <c r="AJ27" i="4"/>
  <c r="AJ28" i="4"/>
  <c r="AJ29" i="4"/>
  <c r="AJ30" i="4"/>
  <c r="AJ31" i="4"/>
  <c r="AJ20" i="4"/>
  <c r="F32" i="4"/>
  <c r="F32" i="1"/>
  <c r="E32" i="1"/>
  <c r="AE32" i="4"/>
  <c r="D22" i="3" s="1"/>
  <c r="Z29" i="4"/>
  <c r="Z28" i="4"/>
  <c r="Z27" i="4"/>
  <c r="Z24" i="4"/>
  <c r="Z21" i="4"/>
  <c r="Z19" i="4"/>
  <c r="Z16" i="4"/>
  <c r="Z14" i="4"/>
  <c r="Z10" i="4"/>
  <c r="W28" i="4"/>
  <c r="W27" i="4"/>
  <c r="W24" i="4"/>
  <c r="W16" i="4"/>
  <c r="W13" i="4"/>
  <c r="T31" i="4"/>
  <c r="T21" i="4"/>
  <c r="T16" i="4"/>
  <c r="T15" i="4"/>
  <c r="T12" i="4"/>
  <c r="Q21" i="4"/>
  <c r="Q13" i="4"/>
  <c r="Q12" i="4"/>
  <c r="N29" i="4"/>
  <c r="N21" i="4"/>
  <c r="AO32" i="1"/>
  <c r="G17" i="2" s="1"/>
  <c r="AN32" i="1"/>
  <c r="G18" i="2" s="1"/>
  <c r="D2" i="3"/>
  <c r="M3" i="4"/>
  <c r="AF31" i="4"/>
  <c r="AF30" i="4"/>
  <c r="AF29" i="4"/>
  <c r="AG29" i="4" s="1"/>
  <c r="AF28" i="4"/>
  <c r="AF27" i="4"/>
  <c r="AG27" i="4" s="1"/>
  <c r="AF26" i="4"/>
  <c r="AF25" i="4"/>
  <c r="AF24" i="4"/>
  <c r="AF23" i="4"/>
  <c r="AF22" i="4"/>
  <c r="AF21" i="4"/>
  <c r="AG21" i="4" s="1"/>
  <c r="AF19" i="4"/>
  <c r="AF18" i="4"/>
  <c r="AF17" i="4"/>
  <c r="AF16" i="4"/>
  <c r="AF15" i="4"/>
  <c r="AF14" i="4"/>
  <c r="AF13" i="4"/>
  <c r="AF12" i="4"/>
  <c r="AF11" i="4"/>
  <c r="AF10" i="4"/>
  <c r="AF9" i="4"/>
  <c r="AF8" i="4"/>
  <c r="AP31" i="1"/>
  <c r="AP30" i="1"/>
  <c r="AP27" i="1"/>
  <c r="AP26" i="1"/>
  <c r="AP25" i="1"/>
  <c r="AP23" i="1"/>
  <c r="AP22" i="1"/>
  <c r="AP21" i="1"/>
  <c r="AP19" i="1"/>
  <c r="AP18" i="1"/>
  <c r="AP14" i="1"/>
  <c r="AP13" i="1"/>
  <c r="AP11" i="1"/>
  <c r="AP10" i="1"/>
  <c r="AP9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AA32" i="1"/>
  <c r="Y32" i="1"/>
  <c r="P32" i="4"/>
  <c r="AI32" i="4" s="1"/>
  <c r="M32" i="4"/>
  <c r="J32" i="4"/>
  <c r="Y32" i="4"/>
  <c r="V32" i="4"/>
  <c r="S32" i="4"/>
  <c r="G13" i="1"/>
  <c r="AL14" i="1"/>
  <c r="G14" i="1"/>
  <c r="E31" i="4"/>
  <c r="E30" i="4"/>
  <c r="E29" i="4"/>
  <c r="E28" i="4"/>
  <c r="E27" i="4"/>
  <c r="E26" i="4"/>
  <c r="E25" i="4"/>
  <c r="E24" i="4"/>
  <c r="E23" i="4"/>
  <c r="E22" i="4"/>
  <c r="E21" i="4"/>
  <c r="E19" i="4"/>
  <c r="E18" i="4"/>
  <c r="E17" i="4"/>
  <c r="E16" i="4"/>
  <c r="E15" i="4"/>
  <c r="E14" i="4"/>
  <c r="E13" i="4"/>
  <c r="E12" i="4"/>
  <c r="E11" i="4"/>
  <c r="E10" i="4"/>
  <c r="E9" i="4"/>
  <c r="E8" i="4"/>
  <c r="G31" i="1"/>
  <c r="G30" i="1"/>
  <c r="G29" i="1"/>
  <c r="AL29" i="1"/>
  <c r="G28" i="1"/>
  <c r="G27" i="1"/>
  <c r="G26" i="1"/>
  <c r="AL26" i="1"/>
  <c r="AQ26" i="1" s="1"/>
  <c r="G25" i="1"/>
  <c r="G24" i="1"/>
  <c r="G23" i="1"/>
  <c r="G22" i="1"/>
  <c r="G21" i="1"/>
  <c r="AL21" i="1"/>
  <c r="G19" i="1"/>
  <c r="G18" i="1"/>
  <c r="AL18" i="1"/>
  <c r="G17" i="1"/>
  <c r="AL17" i="1"/>
  <c r="G15" i="1"/>
  <c r="G12" i="1"/>
  <c r="G11" i="1"/>
  <c r="G10" i="1"/>
  <c r="G9" i="1"/>
  <c r="G8" i="1"/>
  <c r="AG10" i="4"/>
  <c r="AH10" i="4" s="1"/>
  <c r="C32" i="4"/>
  <c r="D32" i="4"/>
  <c r="J25" i="3"/>
  <c r="I25" i="3"/>
  <c r="W32" i="1"/>
  <c r="U32" i="1"/>
  <c r="S32" i="1"/>
  <c r="Q32" i="1"/>
  <c r="O32" i="1"/>
  <c r="M32" i="1"/>
  <c r="K32" i="1"/>
  <c r="I32" i="1"/>
  <c r="B32" i="1"/>
  <c r="C32" i="1"/>
  <c r="F2" i="2"/>
  <c r="AQ21" i="1" l="1"/>
  <c r="AQ16" i="1"/>
  <c r="AR16" i="1" s="1"/>
  <c r="AR26" i="1"/>
  <c r="D18" i="3"/>
  <c r="D23" i="3" s="1"/>
  <c r="E21" i="3" s="1"/>
  <c r="AR21" i="1"/>
  <c r="AQ17" i="1"/>
  <c r="AR17" i="1" s="1"/>
  <c r="AQ29" i="1"/>
  <c r="AR29" i="1" s="1"/>
  <c r="E33" i="1"/>
  <c r="D32" i="1"/>
  <c r="AP12" i="1"/>
  <c r="AD3" i="1" s="1"/>
  <c r="E32" i="4"/>
  <c r="F33" i="4"/>
  <c r="G33" i="4"/>
  <c r="AQ28" i="1"/>
  <c r="AR28" i="1" s="1"/>
  <c r="H32" i="4"/>
  <c r="AD33" i="4" s="1"/>
  <c r="Z23" i="4"/>
  <c r="AQ23" i="1"/>
  <c r="AR23" i="1" s="1"/>
  <c r="N13" i="4"/>
  <c r="Z22" i="4"/>
  <c r="N30" i="4"/>
  <c r="T30" i="4"/>
  <c r="G32" i="1"/>
  <c r="AN33" i="1" s="1"/>
  <c r="N26" i="4"/>
  <c r="T13" i="4"/>
  <c r="T26" i="4"/>
  <c r="Z26" i="4"/>
  <c r="Z30" i="4"/>
  <c r="AL19" i="1"/>
  <c r="AQ19" i="1" s="1"/>
  <c r="AR19" i="1" s="1"/>
  <c r="AG13" i="4"/>
  <c r="AH13" i="4" s="1"/>
  <c r="F33" i="1"/>
  <c r="AG30" i="4"/>
  <c r="AH30" i="4" s="1"/>
  <c r="Q30" i="4"/>
  <c r="W26" i="4"/>
  <c r="Z13" i="4"/>
  <c r="W29" i="4"/>
  <c r="AG17" i="4"/>
  <c r="AH17" i="4" s="1"/>
  <c r="W17" i="4"/>
  <c r="N17" i="4"/>
  <c r="Q17" i="4"/>
  <c r="T17" i="4"/>
  <c r="Z17" i="4"/>
  <c r="AQ14" i="1"/>
  <c r="AR14" i="1" s="1"/>
  <c r="N14" i="4"/>
  <c r="AG14" i="4"/>
  <c r="AH14" i="4" s="1"/>
  <c r="T14" i="4"/>
  <c r="Q14" i="4"/>
  <c r="W14" i="4"/>
  <c r="N10" i="4"/>
  <c r="Q10" i="4"/>
  <c r="T10" i="4"/>
  <c r="W10" i="4"/>
  <c r="AQ10" i="1"/>
  <c r="AR10" i="1" s="1"/>
  <c r="AL25" i="1"/>
  <c r="AQ25" i="1" s="1"/>
  <c r="AR25" i="1" s="1"/>
  <c r="AG25" i="4"/>
  <c r="AH25" i="4" s="1"/>
  <c r="Q25" i="4"/>
  <c r="N25" i="4"/>
  <c r="T25" i="4"/>
  <c r="W25" i="4"/>
  <c r="Z25" i="4"/>
  <c r="AG16" i="4"/>
  <c r="AH16" i="4" s="1"/>
  <c r="N16" i="4"/>
  <c r="Q16" i="4"/>
  <c r="AL27" i="1"/>
  <c r="AQ27" i="1" s="1"/>
  <c r="AR27" i="1" s="1"/>
  <c r="AH27" i="4"/>
  <c r="N27" i="4"/>
  <c r="Q27" i="4"/>
  <c r="T27" i="4"/>
  <c r="AG11" i="4"/>
  <c r="AH11" i="4" s="1"/>
  <c r="N11" i="4"/>
  <c r="Q11" i="4"/>
  <c r="T11" i="4"/>
  <c r="W11" i="4"/>
  <c r="Z11" i="4"/>
  <c r="AL11" i="1"/>
  <c r="AQ11" i="1" s="1"/>
  <c r="AR11" i="1" s="1"/>
  <c r="AL15" i="1"/>
  <c r="AQ15" i="1" s="1"/>
  <c r="AR15" i="1" s="1"/>
  <c r="N15" i="4"/>
  <c r="AG15" i="4"/>
  <c r="AH15" i="4" s="1"/>
  <c r="Q15" i="4"/>
  <c r="W15" i="4"/>
  <c r="Z15" i="4"/>
  <c r="AG19" i="4"/>
  <c r="AH19" i="4" s="1"/>
  <c r="N19" i="4"/>
  <c r="Q19" i="4"/>
  <c r="T19" i="4"/>
  <c r="W19" i="4"/>
  <c r="N28" i="4"/>
  <c r="Q28" i="4"/>
  <c r="AG28" i="4"/>
  <c r="AH28" i="4" s="1"/>
  <c r="T28" i="4"/>
  <c r="AL22" i="1"/>
  <c r="AQ22" i="1" s="1"/>
  <c r="AR22" i="1" s="1"/>
  <c r="AL24" i="1"/>
  <c r="AQ24" i="1" s="1"/>
  <c r="AR24" i="1" s="1"/>
  <c r="AS32" i="1"/>
  <c r="AG24" i="4"/>
  <c r="AH24" i="4" s="1"/>
  <c r="N24" i="4"/>
  <c r="Q24" i="4"/>
  <c r="T24" i="4"/>
  <c r="AG12" i="4"/>
  <c r="AH12" i="4" s="1"/>
  <c r="N12" i="4"/>
  <c r="W12" i="4"/>
  <c r="Z12" i="4"/>
  <c r="AQ18" i="1"/>
  <c r="AR18" i="1" s="1"/>
  <c r="W21" i="4"/>
  <c r="AH21" i="4"/>
  <c r="W30" i="4"/>
  <c r="AQ30" i="1"/>
  <c r="AR30" i="1" s="1"/>
  <c r="Z18" i="4"/>
  <c r="AG31" i="4"/>
  <c r="AH31" i="4" s="1"/>
  <c r="N31" i="4"/>
  <c r="Q31" i="4"/>
  <c r="W31" i="4"/>
  <c r="Z31" i="4"/>
  <c r="AG23" i="4"/>
  <c r="AH23" i="4" s="1"/>
  <c r="N23" i="4"/>
  <c r="Q23" i="4"/>
  <c r="T23" i="4"/>
  <c r="W23" i="4"/>
  <c r="AT32" i="1"/>
  <c r="AN3" i="1" s="1"/>
  <c r="Q22" i="4"/>
  <c r="W22" i="4"/>
  <c r="AG22" i="4"/>
  <c r="AH22" i="4" s="1"/>
  <c r="N22" i="4"/>
  <c r="T22" i="4"/>
  <c r="AG18" i="4"/>
  <c r="AH18" i="4" s="1"/>
  <c r="N18" i="4"/>
  <c r="Q18" i="4"/>
  <c r="T18" i="4"/>
  <c r="W18" i="4"/>
  <c r="AG26" i="4"/>
  <c r="AH26" i="4" s="1"/>
  <c r="AQ13" i="1"/>
  <c r="AR13" i="1" s="1"/>
  <c r="AP32" i="1"/>
  <c r="AQ31" i="1"/>
  <c r="AR31" i="1" s="1"/>
  <c r="AF32" i="4"/>
  <c r="AJ32" i="4"/>
  <c r="Z3" i="4" s="1"/>
  <c r="AK32" i="4"/>
  <c r="AC3" i="4" s="1"/>
  <c r="T29" i="4"/>
  <c r="Q29" i="4"/>
  <c r="AH29" i="4"/>
  <c r="AJ32" i="1"/>
  <c r="AG8" i="4"/>
  <c r="AH8" i="4" s="1"/>
  <c r="N8" i="4"/>
  <c r="T8" i="4"/>
  <c r="Z8" i="4"/>
  <c r="K8" i="4"/>
  <c r="Q8" i="4"/>
  <c r="W8" i="4"/>
  <c r="AA32" i="4"/>
  <c r="AR8" i="1"/>
  <c r="AL9" i="1"/>
  <c r="AQ9" i="1" s="1"/>
  <c r="AG9" i="4"/>
  <c r="AK32" i="1"/>
  <c r="N9" i="4"/>
  <c r="T9" i="4"/>
  <c r="Z9" i="4"/>
  <c r="Q9" i="4"/>
  <c r="W9" i="4"/>
  <c r="C21" i="2"/>
  <c r="AM33" i="1"/>
  <c r="AQ12" i="1" l="1"/>
  <c r="AR12" i="1" s="1"/>
  <c r="G33" i="1"/>
  <c r="H33" i="4"/>
  <c r="E19" i="3" s="1"/>
  <c r="Z33" i="1"/>
  <c r="H8" i="2" s="1"/>
  <c r="AF33" i="1"/>
  <c r="H14" i="2" s="1"/>
  <c r="AD33" i="1"/>
  <c r="H12" i="2" s="1"/>
  <c r="AO33" i="1"/>
  <c r="D21" i="2"/>
  <c r="AU32" i="1"/>
  <c r="H21" i="2" s="1"/>
  <c r="AE33" i="4"/>
  <c r="AC33" i="4"/>
  <c r="D19" i="3"/>
  <c r="E23" i="3" s="1"/>
  <c r="AL32" i="1"/>
  <c r="AB33" i="1" s="1"/>
  <c r="H10" i="2" s="1"/>
  <c r="Q32" i="4"/>
  <c r="E8" i="3" s="1"/>
  <c r="H25" i="3" s="1"/>
  <c r="AG32" i="4"/>
  <c r="AH32" i="4" s="1"/>
  <c r="AJ33" i="4"/>
  <c r="L33" i="1"/>
  <c r="D8" i="2" s="1"/>
  <c r="AJ33" i="1"/>
  <c r="R33" i="1"/>
  <c r="D14" i="2" s="1"/>
  <c r="X33" i="1"/>
  <c r="H6" i="2" s="1"/>
  <c r="AA33" i="4"/>
  <c r="T32" i="4"/>
  <c r="E10" i="3" s="1"/>
  <c r="P33" i="1"/>
  <c r="J33" i="1"/>
  <c r="D6" i="2" s="1"/>
  <c r="C20" i="2"/>
  <c r="D20" i="2" s="1"/>
  <c r="N33" i="1"/>
  <c r="D10" i="2" s="1"/>
  <c r="V33" i="1"/>
  <c r="H4" i="2" s="1"/>
  <c r="H33" i="1"/>
  <c r="D4" i="2" s="1"/>
  <c r="T33" i="1"/>
  <c r="D16" i="2" s="1"/>
  <c r="K32" i="4"/>
  <c r="E4" i="3" s="1"/>
  <c r="N32" i="4"/>
  <c r="E6" i="3" s="1"/>
  <c r="G25" i="3" s="1"/>
  <c r="W32" i="4"/>
  <c r="E12" i="3" s="1"/>
  <c r="Z32" i="4"/>
  <c r="E14" i="3" s="1"/>
  <c r="AH9" i="4"/>
  <c r="AR9" i="1"/>
  <c r="E22" i="3"/>
  <c r="E20" i="3"/>
  <c r="AQ32" i="1" l="1"/>
  <c r="AR32" i="1"/>
  <c r="AH33" i="1" s="1"/>
  <c r="H16" i="2" s="1"/>
  <c r="H17" i="2"/>
  <c r="H18" i="2"/>
  <c r="E18" i="3"/>
  <c r="D12" i="2"/>
</calcChain>
</file>

<file path=xl/sharedStrings.xml><?xml version="1.0" encoding="utf-8"?>
<sst xmlns="http://schemas.openxmlformats.org/spreadsheetml/2006/main" count="249" uniqueCount="125">
  <si>
    <t>.</t>
  </si>
  <si>
    <t>N.ro sezioni scrutinate</t>
  </si>
  <si>
    <t>N.ro sezioni totali</t>
  </si>
  <si>
    <t>*</t>
  </si>
  <si>
    <t>VOTI CANDIDATI A PRESIDENTE ( DATI UFFICIOSI )</t>
  </si>
  <si>
    <t>h</t>
  </si>
  <si>
    <t>Denominazione lista e Candidato Presidente</t>
  </si>
  <si>
    <t>Voti Validi</t>
  </si>
  <si>
    <t>%</t>
  </si>
  <si>
    <t>FATTORI TOMMASO</t>
  </si>
  <si>
    <t>TOTALE VOTI VALIDI</t>
  </si>
  <si>
    <t>TOTALE VOTANTI</t>
  </si>
  <si>
    <t>VOTI CONTESTATI E NON ASSEGNATI</t>
  </si>
  <si>
    <t>BIANCHE</t>
  </si>
  <si>
    <t>SCHEDE NULLE</t>
  </si>
  <si>
    <t>TOTALE VOTI SCRUTINATI ( su )</t>
  </si>
  <si>
    <t>lista Bonino</t>
  </si>
  <si>
    <t>L'ulivo</t>
  </si>
  <si>
    <t>P.Umanista</t>
  </si>
  <si>
    <t>rifondazione</t>
  </si>
  <si>
    <t>COMUNE DI MONTEVARCHI</t>
  </si>
  <si>
    <t xml:space="preserve">Sezioni scrutinate </t>
  </si>
  <si>
    <t>su 23</t>
  </si>
  <si>
    <t>SEZ.</t>
  </si>
  <si>
    <t>LOCALITA'</t>
  </si>
  <si>
    <t>ISCRITTI</t>
  </si>
  <si>
    <t>VOTANTI</t>
  </si>
  <si>
    <t>SPOGLIO</t>
  </si>
  <si>
    <t>m</t>
  </si>
  <si>
    <t>f.</t>
  </si>
  <si>
    <t>tot.</t>
  </si>
  <si>
    <t>LISTA  N. 1                        FATTORI TOMMASO</t>
  </si>
  <si>
    <t>DI CUI                                                  solo Presidente</t>
  </si>
  <si>
    <t>contestati non assegnati</t>
  </si>
  <si>
    <t>schede bianche</t>
  </si>
  <si>
    <t>schede nulle</t>
  </si>
  <si>
    <t>TOTALE                                                       NON VALIDE                                         (1+2+3)</t>
  </si>
  <si>
    <t>TOTALE SCRUTINATE</t>
  </si>
  <si>
    <t>controllo</t>
  </si>
  <si>
    <t>DI CUI</t>
  </si>
  <si>
    <t>Solo Presidente</t>
  </si>
  <si>
    <t>A</t>
  </si>
  <si>
    <t>**</t>
  </si>
  <si>
    <t>B</t>
  </si>
  <si>
    <t>A + B</t>
  </si>
  <si>
    <t>Piazza C. Battisti</t>
  </si>
  <si>
    <t>via F.lli Rosselli</t>
  </si>
  <si>
    <t>via Michelangelo</t>
  </si>
  <si>
    <t>via Boccaccio</t>
  </si>
  <si>
    <t>via Mincio</t>
  </si>
  <si>
    <t>Moncioni</t>
  </si>
  <si>
    <t>Mercatale</t>
  </si>
  <si>
    <t>Levanella</t>
  </si>
  <si>
    <t>Levane</t>
  </si>
  <si>
    <t>TOTALE</t>
  </si>
  <si>
    <t xml:space="preserve"> </t>
  </si>
  <si>
    <t>Sezioni</t>
  </si>
  <si>
    <t>SU 23</t>
  </si>
  <si>
    <t>su</t>
  </si>
  <si>
    <t>Lista 1</t>
  </si>
  <si>
    <t>Lista 6</t>
  </si>
  <si>
    <t>Lista 2</t>
  </si>
  <si>
    <t>Lista 7</t>
  </si>
  <si>
    <t>Lista 3</t>
  </si>
  <si>
    <t>Lista 8</t>
  </si>
  <si>
    <t>Lista 4</t>
  </si>
  <si>
    <t>Lista 9</t>
  </si>
  <si>
    <t>Lista 5</t>
  </si>
  <si>
    <t>Lista 10</t>
  </si>
  <si>
    <t>Schede nulle</t>
  </si>
  <si>
    <t>Schede bianche</t>
  </si>
  <si>
    <t>Schede cont. non ass.</t>
  </si>
  <si>
    <t xml:space="preserve">Sezioni </t>
  </si>
  <si>
    <t>Scrutinati Femmine</t>
  </si>
  <si>
    <t>sezione</t>
  </si>
  <si>
    <t>ELETTORI</t>
  </si>
  <si>
    <t>DI CUI **</t>
  </si>
  <si>
    <t>VALIDI                                                 + DI CUI</t>
  </si>
  <si>
    <t>Voti contestati e non ass.</t>
  </si>
  <si>
    <t>Totale                                              Non Validi                                         (1+2+3)</t>
  </si>
  <si>
    <t>Totale                                             Scrutinate</t>
  </si>
  <si>
    <t>M.</t>
  </si>
  <si>
    <t>F.</t>
  </si>
  <si>
    <t>TOT.</t>
  </si>
  <si>
    <t>Voti di lista validi</t>
  </si>
  <si>
    <t>Voti cont. e provv. non ass.</t>
  </si>
  <si>
    <t>CONTROLLO</t>
  </si>
  <si>
    <t>totali</t>
  </si>
  <si>
    <t>ELEZIONI REGIONALI 20-21 SETTEMBRE 2020 - Elezione del Presidente della Regione Toscana ( DATI UFFICIOSI )</t>
  </si>
  <si>
    <t>COMUNE DI MONTEVARCHI - ELEZIONI REGIONALI 20-21 SETTEMBRE 2020 ( Dati Ufficiosi )</t>
  </si>
  <si>
    <t>Elezioni Regionali - Regione Toscana ( Voti di Lista ) del 20-21 SETTEMBRE 2020 ( Dati Ufficiosi )</t>
  </si>
  <si>
    <t>Lista 11</t>
  </si>
  <si>
    <t>Lista 12</t>
  </si>
  <si>
    <t>Lista 13</t>
  </si>
  <si>
    <t>Lista 14</t>
  </si>
  <si>
    <t>BARZANTI MARCO</t>
  </si>
  <si>
    <t>CECCARDI SUSANNA</t>
  </si>
  <si>
    <t>GALLETTI IRENE</t>
  </si>
  <si>
    <t>CATELLO SALVATORE</t>
  </si>
  <si>
    <t>GIANI EUGENIO</t>
  </si>
  <si>
    <t>LISTA  N. 2                                          BARZANTI MARCO</t>
  </si>
  <si>
    <t>LISTA  N. 3                            CECCARDI SUSANNA</t>
  </si>
  <si>
    <t>LISTA  N. 4                        GALLETTI IRENE</t>
  </si>
  <si>
    <t>LISTA  N. 5                                         CATELLO SALVATORE</t>
  </si>
  <si>
    <t>LISTA  N. 6                            GIANI EUGENIO</t>
  </si>
  <si>
    <t>COMUNE  DI MONTEVARCHI ELEZIONI REGIONALI 20-21 SETTEMBRE 2020</t>
  </si>
  <si>
    <t>TOSCANA A SINISTRA</t>
  </si>
  <si>
    <t xml:space="preserve">	PARTITO COMUNISTA ITALIANO</t>
  </si>
  <si>
    <t xml:space="preserve">	TOSCANA CIVICA PER IL CAMBIAMENTO</t>
  </si>
  <si>
    <t xml:space="preserve">	FORZA ITALIA - UDC</t>
  </si>
  <si>
    <t xml:space="preserve">	GIORGIA MELONI FRATELLI D'ITALIA</t>
  </si>
  <si>
    <t>LEGA SALVINI PREMIER</t>
  </si>
  <si>
    <t>MOVIMENTO 5 STELLE</t>
  </si>
  <si>
    <t>PARTITO COMUNISTA</t>
  </si>
  <si>
    <t xml:space="preserve">	EUROPA VERDE PROGRESSISTA CIVICA</t>
  </si>
  <si>
    <t>SINISTRA CIVICA ECOLOGISTA</t>
  </si>
  <si>
    <t>ITALIA VIVA + - EUROPA</t>
  </si>
  <si>
    <t xml:space="preserve">ORGOGLIO TOSCANA PER GIANI PRESIDENTE	</t>
  </si>
  <si>
    <t>PARTITO DEMOCRATICO</t>
  </si>
  <si>
    <t>SVOLTA!</t>
  </si>
  <si>
    <t>PARTITO COMUNISTA ITALIANO</t>
  </si>
  <si>
    <t>TOSCANA CIVICA PER IL CAMBIAMENTO</t>
  </si>
  <si>
    <t>FORZA ITALIA - UDC</t>
  </si>
  <si>
    <t>EUROPA VERDE PROGRESSISTA CIVICA</t>
  </si>
  <si>
    <t>ORGOGLIO TOSCANA PER GIANI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</si>
</sst>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 ;\-#,##0\ "/>
    <numFmt numFmtId="165" formatCode="_-* #,##0.00_-;\-* #,##0.00_-;_-* &quot;-&quot;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b/>
      <sz val="12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14"/>
      <color indexed="9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56"/>
      <name val="Arial"/>
      <family val="2"/>
    </font>
    <font>
      <sz val="10"/>
      <color indexed="22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5"/>
      <color indexed="60"/>
      <name val="Arial"/>
      <family val="2"/>
    </font>
    <font>
      <b/>
      <sz val="12"/>
      <color indexed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indexed="13"/>
      <name val="Arial"/>
      <family val="2"/>
    </font>
    <font>
      <sz val="9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3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11" fillId="0" borderId="0" xfId="1"/>
    <xf numFmtId="0" fontId="0" fillId="2" borderId="0" xfId="0" applyFill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/>
    <xf numFmtId="10" fontId="23" fillId="2" borderId="0" xfId="0" applyNumberFormat="1" applyFont="1" applyFill="1" applyAlignment="1">
      <alignment horizontal="center" vertical="center"/>
    </xf>
    <xf numFmtId="0" fontId="26" fillId="3" borderId="1" xfId="0" applyFont="1" applyFill="1" applyBorder="1" applyProtection="1">
      <protection locked="0"/>
    </xf>
    <xf numFmtId="0" fontId="26" fillId="3" borderId="2" xfId="0" applyFont="1" applyFill="1" applyBorder="1" applyProtection="1">
      <protection locked="0"/>
    </xf>
    <xf numFmtId="0" fontId="26" fillId="3" borderId="3" xfId="0" applyFont="1" applyFill="1" applyBorder="1" applyProtection="1">
      <protection locked="0"/>
    </xf>
    <xf numFmtId="10" fontId="26" fillId="3" borderId="4" xfId="0" applyNumberFormat="1" applyFont="1" applyFill="1" applyBorder="1" applyProtection="1"/>
    <xf numFmtId="0" fontId="26" fillId="3" borderId="4" xfId="0" applyFont="1" applyFill="1" applyBorder="1" applyProtection="1">
      <protection locked="0"/>
    </xf>
    <xf numFmtId="0" fontId="26" fillId="0" borderId="5" xfId="0" applyFont="1" applyBorder="1" applyProtection="1">
      <protection locked="0"/>
    </xf>
    <xf numFmtId="0" fontId="26" fillId="0" borderId="6" xfId="0" applyFont="1" applyBorder="1" applyProtection="1">
      <protection locked="0"/>
    </xf>
    <xf numFmtId="0" fontId="26" fillId="0" borderId="7" xfId="0" applyFont="1" applyBorder="1" applyProtection="1">
      <protection locked="0"/>
    </xf>
    <xf numFmtId="10" fontId="26" fillId="2" borderId="8" xfId="0" applyNumberFormat="1" applyFont="1" applyFill="1" applyBorder="1" applyProtection="1"/>
    <xf numFmtId="0" fontId="26" fillId="0" borderId="8" xfId="0" applyFont="1" applyBorder="1" applyProtection="1">
      <protection locked="0"/>
    </xf>
    <xf numFmtId="0" fontId="26" fillId="0" borderId="6" xfId="0" applyFont="1" applyFill="1" applyBorder="1" applyProtection="1">
      <protection locked="0"/>
    </xf>
    <xf numFmtId="0" fontId="26" fillId="3" borderId="5" xfId="0" applyFont="1" applyFill="1" applyBorder="1" applyProtection="1">
      <protection locked="0"/>
    </xf>
    <xf numFmtId="0" fontId="26" fillId="3" borderId="6" xfId="0" applyFont="1" applyFill="1" applyBorder="1" applyProtection="1">
      <protection locked="0"/>
    </xf>
    <xf numFmtId="0" fontId="26" fillId="3" borderId="7" xfId="0" applyFont="1" applyFill="1" applyBorder="1" applyProtection="1">
      <protection locked="0"/>
    </xf>
    <xf numFmtId="10" fontId="26" fillId="3" borderId="8" xfId="0" applyNumberFormat="1" applyFont="1" applyFill="1" applyBorder="1" applyProtection="1"/>
    <xf numFmtId="0" fontId="26" fillId="3" borderId="8" xfId="0" applyFont="1" applyFill="1" applyBorder="1" applyProtection="1">
      <protection locked="0"/>
    </xf>
    <xf numFmtId="0" fontId="26" fillId="3" borderId="9" xfId="0" applyFont="1" applyFill="1" applyBorder="1" applyProtection="1">
      <protection locked="0"/>
    </xf>
    <xf numFmtId="0" fontId="26" fillId="3" borderId="10" xfId="0" applyFont="1" applyFill="1" applyBorder="1" applyProtection="1">
      <protection locked="0"/>
    </xf>
    <xf numFmtId="3" fontId="27" fillId="4" borderId="11" xfId="2" applyNumberFormat="1" applyFont="1" applyFill="1" applyBorder="1" applyProtection="1"/>
    <xf numFmtId="3" fontId="27" fillId="4" borderId="11" xfId="2" applyNumberFormat="1" applyFont="1" applyFill="1" applyBorder="1" applyAlignment="1" applyProtection="1">
      <alignment horizontal="right"/>
    </xf>
    <xf numFmtId="164" fontId="27" fillId="4" borderId="12" xfId="2" applyNumberFormat="1" applyFont="1" applyFill="1" applyBorder="1" applyProtection="1"/>
    <xf numFmtId="10" fontId="27" fillId="4" borderId="12" xfId="2" applyNumberFormat="1" applyFont="1" applyFill="1" applyBorder="1" applyProtection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0" fillId="2" borderId="0" xfId="0" applyFill="1" applyAlignment="1">
      <alignment horizontal="center" vertical="center"/>
    </xf>
    <xf numFmtId="41" fontId="9" fillId="5" borderId="17" xfId="0" applyNumberFormat="1" applyFont="1" applyFill="1" applyBorder="1" applyAlignment="1">
      <alignment horizontal="center" vertical="center" wrapText="1"/>
    </xf>
    <xf numFmtId="41" fontId="9" fillId="2" borderId="17" xfId="0" applyNumberFormat="1" applyFont="1" applyFill="1" applyBorder="1" applyAlignment="1">
      <alignment horizontal="center" vertical="center" wrapText="1"/>
    </xf>
    <xf numFmtId="10" fontId="9" fillId="5" borderId="19" xfId="0" applyNumberFormat="1" applyFont="1" applyFill="1" applyBorder="1" applyAlignment="1">
      <alignment horizontal="right" vertical="center" wrapText="1"/>
    </xf>
    <xf numFmtId="10" fontId="9" fillId="2" borderId="19" xfId="0" applyNumberFormat="1" applyFont="1" applyFill="1" applyBorder="1" applyAlignment="1">
      <alignment horizontal="right" vertical="center" wrapText="1"/>
    </xf>
    <xf numFmtId="3" fontId="9" fillId="6" borderId="6" xfId="0" applyNumberFormat="1" applyFont="1" applyFill="1" applyBorder="1" applyAlignment="1" applyProtection="1">
      <alignment horizontal="right" vertical="center" indent="1"/>
    </xf>
    <xf numFmtId="3" fontId="9" fillId="2" borderId="6" xfId="0" applyNumberFormat="1" applyFont="1" applyFill="1" applyBorder="1" applyAlignment="1" applyProtection="1">
      <alignment horizontal="right" vertical="center" indent="1"/>
    </xf>
    <xf numFmtId="0" fontId="26" fillId="3" borderId="20" xfId="0" applyFont="1" applyFill="1" applyBorder="1" applyProtection="1"/>
    <xf numFmtId="3" fontId="26" fillId="3" borderId="21" xfId="0" applyNumberFormat="1" applyFont="1" applyFill="1" applyBorder="1" applyProtection="1"/>
    <xf numFmtId="0" fontId="28" fillId="7" borderId="15" xfId="0" applyFont="1" applyFill="1" applyBorder="1" applyProtection="1"/>
    <xf numFmtId="1" fontId="14" fillId="0" borderId="6" xfId="0" applyNumberFormat="1" applyFont="1" applyBorder="1" applyProtection="1"/>
    <xf numFmtId="0" fontId="26" fillId="0" borderId="13" xfId="0" applyFont="1" applyFill="1" applyBorder="1" applyProtection="1"/>
    <xf numFmtId="3" fontId="26" fillId="0" borderId="22" xfId="0" applyNumberFormat="1" applyFont="1" applyFill="1" applyBorder="1" applyProtection="1"/>
    <xf numFmtId="0" fontId="26" fillId="3" borderId="13" xfId="0" applyFont="1" applyFill="1" applyBorder="1" applyProtection="1"/>
    <xf numFmtId="3" fontId="26" fillId="3" borderId="22" xfId="0" applyNumberFormat="1" applyFont="1" applyFill="1" applyBorder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5" borderId="23" xfId="0" applyFont="1" applyFill="1" applyBorder="1" applyAlignment="1">
      <alignment horizontal="center" vertical="center" wrapText="1"/>
    </xf>
    <xf numFmtId="10" fontId="9" fillId="5" borderId="23" xfId="0" applyNumberFormat="1" applyFont="1" applyFill="1" applyBorder="1" applyAlignment="1">
      <alignment horizontal="right" vertical="center" wrapText="1"/>
    </xf>
    <xf numFmtId="0" fontId="9" fillId="5" borderId="24" xfId="0" applyFont="1" applyFill="1" applyBorder="1" applyAlignment="1">
      <alignment horizontal="center" vertical="center" wrapText="1"/>
    </xf>
    <xf numFmtId="3" fontId="28" fillId="7" borderId="15" xfId="0" applyNumberFormat="1" applyFont="1" applyFill="1" applyBorder="1" applyProtection="1"/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41" fontId="9" fillId="2" borderId="27" xfId="0" applyNumberFormat="1" applyFont="1" applyFill="1" applyBorder="1" applyAlignment="1">
      <alignment horizontal="center" vertical="center" wrapText="1"/>
    </xf>
    <xf numFmtId="10" fontId="9" fillId="2" borderId="28" xfId="0" applyNumberFormat="1" applyFont="1" applyFill="1" applyBorder="1" applyAlignment="1">
      <alignment horizontal="right" vertical="center" wrapText="1"/>
    </xf>
    <xf numFmtId="10" fontId="9" fillId="2" borderId="29" xfId="0" applyNumberFormat="1" applyFont="1" applyFill="1" applyBorder="1" applyAlignment="1">
      <alignment vertical="center"/>
    </xf>
    <xf numFmtId="10" fontId="9" fillId="2" borderId="30" xfId="0" applyNumberFormat="1" applyFont="1" applyFill="1" applyBorder="1" applyAlignment="1">
      <alignment vertical="center"/>
    </xf>
    <xf numFmtId="41" fontId="9" fillId="2" borderId="3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41" fontId="9" fillId="2" borderId="32" xfId="0" applyNumberFormat="1" applyFont="1" applyFill="1" applyBorder="1" applyAlignment="1">
      <alignment horizontal="center" vertical="center" wrapText="1"/>
    </xf>
    <xf numFmtId="41" fontId="9" fillId="2" borderId="33" xfId="0" applyNumberFormat="1" applyFont="1" applyFill="1" applyBorder="1" applyAlignment="1">
      <alignment vertical="center" wrapText="1"/>
    </xf>
    <xf numFmtId="41" fontId="9" fillId="2" borderId="2" xfId="0" applyNumberFormat="1" applyFont="1" applyFill="1" applyBorder="1" applyAlignment="1">
      <alignment horizontal="center"/>
    </xf>
    <xf numFmtId="10" fontId="9" fillId="2" borderId="22" xfId="0" applyNumberFormat="1" applyFont="1" applyFill="1" applyBorder="1"/>
    <xf numFmtId="10" fontId="9" fillId="2" borderId="34" xfId="0" applyNumberFormat="1" applyFont="1" applyFill="1" applyBorder="1" applyAlignment="1">
      <alignment horizontal="right" vertical="center" wrapText="1"/>
    </xf>
    <xf numFmtId="41" fontId="9" fillId="2" borderId="31" xfId="0" applyNumberFormat="1" applyFont="1" applyFill="1" applyBorder="1" applyAlignment="1">
      <alignment horizontal="center"/>
    </xf>
    <xf numFmtId="10" fontId="9" fillId="2" borderId="35" xfId="0" applyNumberFormat="1" applyFont="1" applyFill="1" applyBorder="1"/>
    <xf numFmtId="41" fontId="9" fillId="2" borderId="2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horizontal="center" vertical="center" wrapText="1"/>
    </xf>
    <xf numFmtId="41" fontId="4" fillId="2" borderId="15" xfId="0" applyNumberFormat="1" applyFont="1" applyFill="1" applyBorder="1" applyProtection="1">
      <protection locked="0"/>
    </xf>
    <xf numFmtId="41" fontId="4" fillId="2" borderId="6" xfId="0" applyNumberFormat="1" applyFont="1" applyFill="1" applyBorder="1" applyProtection="1">
      <protection locked="0"/>
    </xf>
    <xf numFmtId="0" fontId="14" fillId="2" borderId="36" xfId="0" applyFont="1" applyFill="1" applyBorder="1" applyProtection="1">
      <protection locked="0"/>
    </xf>
    <xf numFmtId="1" fontId="14" fillId="2" borderId="6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0" fillId="2" borderId="0" xfId="0" applyFill="1" applyAlignment="1">
      <alignment vertical="center"/>
    </xf>
    <xf numFmtId="0" fontId="24" fillId="0" borderId="0" xfId="0" applyFont="1" applyAlignment="1" applyProtection="1">
      <alignment horizontal="center"/>
    </xf>
    <xf numFmtId="0" fontId="0" fillId="0" borderId="0" xfId="0" applyProtection="1"/>
    <xf numFmtId="0" fontId="25" fillId="0" borderId="0" xfId="0" applyFont="1" applyAlignment="1" applyProtection="1">
      <alignment horizontal="center"/>
    </xf>
    <xf numFmtId="0" fontId="10" fillId="3" borderId="37" xfId="0" applyFont="1" applyFill="1" applyBorder="1" applyAlignment="1" applyProtection="1">
      <alignment horizontal="center"/>
    </xf>
    <xf numFmtId="0" fontId="10" fillId="3" borderId="39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0" fillId="0" borderId="6" xfId="0" applyBorder="1" applyProtection="1"/>
    <xf numFmtId="0" fontId="26" fillId="0" borderId="40" xfId="0" applyFont="1" applyBorder="1" applyAlignment="1" applyProtection="1">
      <alignment textRotation="90"/>
    </xf>
    <xf numFmtId="0" fontId="26" fillId="0" borderId="34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6" fillId="0" borderId="41" xfId="0" applyFont="1" applyBorder="1" applyAlignment="1" applyProtection="1">
      <alignment textRotation="90"/>
    </xf>
    <xf numFmtId="0" fontId="26" fillId="0" borderId="9" xfId="0" applyFont="1" applyBorder="1" applyProtection="1"/>
    <xf numFmtId="0" fontId="26" fillId="3" borderId="5" xfId="0" applyFont="1" applyFill="1" applyBorder="1" applyAlignment="1" applyProtection="1">
      <alignment horizontal="center"/>
    </xf>
    <xf numFmtId="0" fontId="26" fillId="3" borderId="6" xfId="0" applyFont="1" applyFill="1" applyBorder="1" applyAlignment="1" applyProtection="1">
      <alignment horizontal="center"/>
    </xf>
    <xf numFmtId="0" fontId="26" fillId="3" borderId="22" xfId="0" applyFont="1" applyFill="1" applyBorder="1" applyAlignment="1" applyProtection="1">
      <alignment horizontal="center"/>
    </xf>
    <xf numFmtId="0" fontId="0" fillId="0" borderId="15" xfId="0" applyFill="1" applyBorder="1" applyProtection="1"/>
    <xf numFmtId="0" fontId="26" fillId="0" borderId="42" xfId="0" applyFont="1" applyBorder="1" applyAlignment="1" applyProtection="1">
      <alignment textRotation="90"/>
    </xf>
    <xf numFmtId="0" fontId="26" fillId="0" borderId="43" xfId="0" applyFont="1" applyBorder="1" applyProtection="1"/>
    <xf numFmtId="0" fontId="26" fillId="0" borderId="44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26" fillId="0" borderId="45" xfId="0" applyFont="1" applyBorder="1" applyAlignment="1" applyProtection="1">
      <alignment horizontal="center"/>
    </xf>
    <xf numFmtId="0" fontId="26" fillId="0" borderId="5" xfId="0" applyFont="1" applyBorder="1" applyAlignment="1" applyProtection="1">
      <alignment horizontal="center" vertical="center" textRotation="90" wrapText="1"/>
    </xf>
    <xf numFmtId="0" fontId="26" fillId="0" borderId="6" xfId="0" applyFont="1" applyBorder="1" applyAlignment="1" applyProtection="1">
      <alignment horizontal="center" vertical="center" textRotation="90" wrapText="1"/>
    </xf>
    <xf numFmtId="0" fontId="26" fillId="0" borderId="22" xfId="0" applyFont="1" applyBorder="1" applyAlignment="1" applyProtection="1">
      <alignment horizontal="center" vertical="center" textRotation="90" wrapText="1"/>
    </xf>
    <xf numFmtId="0" fontId="20" fillId="7" borderId="15" xfId="0" applyFont="1" applyFill="1" applyBorder="1" applyAlignment="1" applyProtection="1">
      <alignment horizontal="center" vertical="center" textRotation="90" wrapText="1"/>
    </xf>
    <xf numFmtId="0" fontId="26" fillId="0" borderId="46" xfId="0" applyFont="1" applyBorder="1" applyAlignment="1" applyProtection="1">
      <alignment textRotation="90" wrapText="1"/>
    </xf>
    <xf numFmtId="0" fontId="26" fillId="0" borderId="18" xfId="0" applyFont="1" applyBorder="1" applyAlignment="1" applyProtection="1">
      <alignment wrapText="1"/>
    </xf>
    <xf numFmtId="0" fontId="26" fillId="0" borderId="46" xfId="0" applyFont="1" applyBorder="1" applyAlignment="1" applyProtection="1">
      <alignment horizontal="center" wrapText="1"/>
    </xf>
    <xf numFmtId="0" fontId="26" fillId="0" borderId="16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0" fontId="26" fillId="0" borderId="47" xfId="0" applyFont="1" applyBorder="1" applyAlignment="1" applyProtection="1">
      <alignment horizontal="center" wrapText="1"/>
    </xf>
    <xf numFmtId="0" fontId="26" fillId="0" borderId="48" xfId="0" applyFont="1" applyBorder="1" applyAlignment="1" applyProtection="1">
      <alignment horizontal="center" wrapText="1"/>
    </xf>
    <xf numFmtId="0" fontId="26" fillId="0" borderId="49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27" fillId="3" borderId="1" xfId="0" applyFont="1" applyFill="1" applyBorder="1" applyProtection="1"/>
    <xf numFmtId="0" fontId="26" fillId="3" borderId="21" xfId="0" applyFont="1" applyFill="1" applyBorder="1" applyProtection="1"/>
    <xf numFmtId="1" fontId="26" fillId="3" borderId="50" xfId="0" applyNumberFormat="1" applyFont="1" applyFill="1" applyBorder="1" applyProtection="1"/>
    <xf numFmtId="1" fontId="26" fillId="3" borderId="4" xfId="0" applyNumberFormat="1" applyFont="1" applyFill="1" applyBorder="1" applyProtection="1"/>
    <xf numFmtId="0" fontId="26" fillId="3" borderId="21" xfId="0" applyNumberFormat="1" applyFont="1" applyFill="1" applyBorder="1" applyProtection="1"/>
    <xf numFmtId="0" fontId="26" fillId="3" borderId="1" xfId="0" applyNumberFormat="1" applyFont="1" applyFill="1" applyBorder="1" applyProtection="1"/>
    <xf numFmtId="0" fontId="26" fillId="3" borderId="36" xfId="0" applyNumberFormat="1" applyFont="1" applyFill="1" applyBorder="1" applyProtection="1"/>
    <xf numFmtId="0" fontId="27" fillId="0" borderId="5" xfId="0" applyFont="1" applyBorder="1" applyProtection="1"/>
    <xf numFmtId="0" fontId="26" fillId="0" borderId="22" xfId="0" applyFont="1" applyBorder="1" applyProtection="1"/>
    <xf numFmtId="1" fontId="26" fillId="0" borderId="51" xfId="0" applyNumberFormat="1" applyFont="1" applyBorder="1" applyProtection="1"/>
    <xf numFmtId="3" fontId="26" fillId="0" borderId="4" xfId="0" applyNumberFormat="1" applyFont="1" applyBorder="1" applyProtection="1"/>
    <xf numFmtId="0" fontId="26" fillId="2" borderId="22" xfId="0" applyNumberFormat="1" applyFont="1" applyFill="1" applyBorder="1" applyProtection="1"/>
    <xf numFmtId="0" fontId="26" fillId="2" borderId="5" xfId="0" applyNumberFormat="1" applyFont="1" applyFill="1" applyBorder="1" applyProtection="1"/>
    <xf numFmtId="0" fontId="26" fillId="2" borderId="15" xfId="0" applyNumberFormat="1" applyFont="1" applyFill="1" applyBorder="1" applyProtection="1"/>
    <xf numFmtId="0" fontId="27" fillId="3" borderId="5" xfId="0" applyFont="1" applyFill="1" applyBorder="1" applyProtection="1"/>
    <xf numFmtId="0" fontId="26" fillId="3" borderId="22" xfId="0" applyFont="1" applyFill="1" applyBorder="1" applyProtection="1"/>
    <xf numFmtId="1" fontId="26" fillId="3" borderId="51" xfId="0" applyNumberFormat="1" applyFont="1" applyFill="1" applyBorder="1" applyProtection="1"/>
    <xf numFmtId="3" fontId="26" fillId="3" borderId="4" xfId="0" applyNumberFormat="1" applyFont="1" applyFill="1" applyBorder="1" applyProtection="1"/>
    <xf numFmtId="0" fontId="26" fillId="3" borderId="5" xfId="0" applyFont="1" applyFill="1" applyBorder="1" applyProtection="1"/>
    <xf numFmtId="0" fontId="26" fillId="3" borderId="6" xfId="0" applyFont="1" applyFill="1" applyBorder="1" applyProtection="1"/>
    <xf numFmtId="0" fontId="26" fillId="3" borderId="22" xfId="0" applyNumberFormat="1" applyFont="1" applyFill="1" applyBorder="1" applyProtection="1"/>
    <xf numFmtId="0" fontId="26" fillId="3" borderId="7" xfId="0" applyFont="1" applyFill="1" applyBorder="1" applyProtection="1"/>
    <xf numFmtId="0" fontId="26" fillId="3" borderId="8" xfId="0" applyFont="1" applyFill="1" applyBorder="1" applyProtection="1"/>
    <xf numFmtId="0" fontId="26" fillId="3" borderId="5" xfId="0" applyNumberFormat="1" applyFont="1" applyFill="1" applyBorder="1" applyProtection="1"/>
    <xf numFmtId="0" fontId="26" fillId="3" borderId="15" xfId="0" applyNumberFormat="1" applyFont="1" applyFill="1" applyBorder="1" applyProtection="1"/>
    <xf numFmtId="10" fontId="26" fillId="0" borderId="46" xfId="0" applyNumberFormat="1" applyFont="1" applyBorder="1" applyProtection="1"/>
    <xf numFmtId="10" fontId="26" fillId="0" borderId="16" xfId="0" applyNumberFormat="1" applyFont="1" applyBorder="1" applyProtection="1"/>
    <xf numFmtId="10" fontId="26" fillId="0" borderId="18" xfId="0" applyNumberFormat="1" applyFont="1" applyBorder="1" applyProtection="1"/>
    <xf numFmtId="10" fontId="26" fillId="0" borderId="52" xfId="0" applyNumberFormat="1" applyFont="1" applyBorder="1" applyProtection="1"/>
    <xf numFmtId="10" fontId="26" fillId="0" borderId="47" xfId="0" applyNumberFormat="1" applyFont="1" applyBorder="1" applyProtection="1"/>
    <xf numFmtId="10" fontId="26" fillId="0" borderId="47" xfId="0" applyNumberFormat="1" applyFont="1" applyBorder="1" applyAlignment="1" applyProtection="1">
      <alignment horizontal="right"/>
    </xf>
    <xf numFmtId="10" fontId="26" fillId="0" borderId="12" xfId="0" applyNumberFormat="1" applyFont="1" applyBorder="1" applyProtection="1"/>
    <xf numFmtId="165" fontId="29" fillId="0" borderId="15" xfId="0" applyNumberFormat="1" applyFont="1" applyBorder="1" applyProtection="1"/>
    <xf numFmtId="0" fontId="14" fillId="0" borderId="6" xfId="0" applyFont="1" applyBorder="1" applyProtection="1"/>
    <xf numFmtId="0" fontId="4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41" fontId="9" fillId="2" borderId="0" xfId="0" applyNumberFormat="1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textRotation="90"/>
    </xf>
    <xf numFmtId="0" fontId="4" fillId="3" borderId="6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textRotation="90"/>
    </xf>
    <xf numFmtId="0" fontId="5" fillId="0" borderId="6" xfId="0" applyFont="1" applyFill="1" applyBorder="1" applyAlignment="1" applyProtection="1">
      <alignment horizontal="center" vertical="center" textRotation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4" fillId="0" borderId="20" xfId="0" applyFont="1" applyFill="1" applyBorder="1" applyProtection="1"/>
    <xf numFmtId="0" fontId="10" fillId="2" borderId="53" xfId="0" applyFont="1" applyFill="1" applyBorder="1" applyAlignment="1" applyProtection="1">
      <alignment horizontal="center" vertical="center"/>
    </xf>
    <xf numFmtId="0" fontId="10" fillId="2" borderId="54" xfId="0" applyFont="1" applyFill="1" applyBorder="1" applyAlignment="1" applyProtection="1">
      <alignment horizontal="center" vertical="center"/>
    </xf>
    <xf numFmtId="0" fontId="10" fillId="2" borderId="55" xfId="0" applyFont="1" applyFill="1" applyBorder="1" applyAlignment="1" applyProtection="1">
      <alignment horizontal="center" vertical="center"/>
    </xf>
    <xf numFmtId="0" fontId="10" fillId="2" borderId="56" xfId="0" applyFont="1" applyFill="1" applyBorder="1" applyAlignment="1" applyProtection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</xf>
    <xf numFmtId="0" fontId="0" fillId="2" borderId="13" xfId="0" applyFill="1" applyBorder="1" applyProtection="1"/>
    <xf numFmtId="0" fontId="0" fillId="2" borderId="15" xfId="0" applyFill="1" applyBorder="1" applyProtection="1"/>
    <xf numFmtId="0" fontId="0" fillId="3" borderId="15" xfId="0" applyFill="1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wrapText="1"/>
    </xf>
    <xf numFmtId="0" fontId="8" fillId="2" borderId="6" xfId="0" applyFont="1" applyFill="1" applyBorder="1" applyAlignment="1" applyProtection="1">
      <alignment horizontal="center" wrapText="1"/>
    </xf>
    <xf numFmtId="0" fontId="4" fillId="2" borderId="20" xfId="0" applyFont="1" applyFill="1" applyBorder="1" applyProtection="1"/>
    <xf numFmtId="0" fontId="4" fillId="0" borderId="51" xfId="0" applyFont="1" applyBorder="1" applyProtection="1"/>
    <xf numFmtId="41" fontId="4" fillId="2" borderId="22" xfId="2" applyFont="1" applyFill="1" applyBorder="1" applyProtection="1"/>
    <xf numFmtId="41" fontId="4" fillId="2" borderId="15" xfId="0" applyNumberFormat="1" applyFont="1" applyFill="1" applyBorder="1" applyProtection="1"/>
    <xf numFmtId="41" fontId="4" fillId="2" borderId="6" xfId="0" applyNumberFormat="1" applyFont="1" applyFill="1" applyBorder="1" applyProtection="1"/>
    <xf numFmtId="41" fontId="4" fillId="2" borderId="22" xfId="0" applyNumberFormat="1" applyFont="1" applyFill="1" applyBorder="1" applyProtection="1"/>
    <xf numFmtId="164" fontId="14" fillId="3" borderId="6" xfId="0" applyNumberFormat="1" applyFont="1" applyFill="1" applyBorder="1" applyProtection="1"/>
    <xf numFmtId="164" fontId="14" fillId="2" borderId="15" xfId="0" applyNumberFormat="1" applyFont="1" applyFill="1" applyBorder="1" applyProtection="1"/>
    <xf numFmtId="41" fontId="14" fillId="2" borderId="15" xfId="0" applyNumberFormat="1" applyFont="1" applyFill="1" applyBorder="1" applyProtection="1"/>
    <xf numFmtId="1" fontId="14" fillId="2" borderId="6" xfId="0" applyNumberFormat="1" applyFont="1" applyFill="1" applyBorder="1" applyProtection="1"/>
    <xf numFmtId="41" fontId="14" fillId="2" borderId="6" xfId="2" applyNumberFormat="1" applyFont="1" applyFill="1" applyBorder="1" applyProtection="1"/>
    <xf numFmtId="41" fontId="14" fillId="2" borderId="0" xfId="0" applyNumberFormat="1" applyFont="1" applyFill="1" applyProtection="1"/>
    <xf numFmtId="0" fontId="14" fillId="2" borderId="0" xfId="0" applyFont="1" applyFill="1" applyProtection="1"/>
    <xf numFmtId="0" fontId="4" fillId="2" borderId="13" xfId="0" applyFont="1" applyFill="1" applyBorder="1" applyProtection="1"/>
    <xf numFmtId="0" fontId="14" fillId="2" borderId="15" xfId="0" applyFont="1" applyFill="1" applyBorder="1" applyProtection="1"/>
    <xf numFmtId="0" fontId="14" fillId="2" borderId="6" xfId="0" applyFont="1" applyFill="1" applyBorder="1" applyProtection="1"/>
    <xf numFmtId="41" fontId="4" fillId="2" borderId="45" xfId="2" applyFont="1" applyFill="1" applyBorder="1" applyProtection="1"/>
    <xf numFmtId="0" fontId="4" fillId="2" borderId="0" xfId="0" applyFont="1" applyFill="1" applyAlignment="1" applyProtection="1">
      <alignment textRotation="90"/>
    </xf>
    <xf numFmtId="41" fontId="4" fillId="2" borderId="6" xfId="2" applyFont="1" applyFill="1" applyBorder="1" applyProtection="1"/>
    <xf numFmtId="41" fontId="4" fillId="2" borderId="13" xfId="2" applyFont="1" applyFill="1" applyBorder="1" applyProtection="1"/>
    <xf numFmtId="41" fontId="4" fillId="2" borderId="6" xfId="2" applyNumberFormat="1" applyFont="1" applyFill="1" applyBorder="1" applyProtection="1"/>
    <xf numFmtId="3" fontId="14" fillId="2" borderId="0" xfId="0" applyNumberFormat="1" applyFont="1" applyFill="1" applyProtection="1"/>
    <xf numFmtId="0" fontId="4" fillId="2" borderId="0" xfId="0" applyFont="1" applyFill="1" applyAlignment="1" applyProtection="1">
      <alignment horizontal="center" textRotation="3"/>
    </xf>
    <xf numFmtId="0" fontId="14" fillId="2" borderId="0" xfId="0" applyFont="1" applyFill="1" applyBorder="1" applyProtection="1"/>
    <xf numFmtId="10" fontId="14" fillId="2" borderId="6" xfId="3" applyNumberFormat="1" applyFont="1" applyFill="1" applyBorder="1" applyAlignment="1" applyProtection="1">
      <alignment horizontal="center"/>
    </xf>
    <xf numFmtId="10" fontId="14" fillId="2" borderId="2" xfId="3" applyNumberFormat="1" applyFont="1" applyFill="1" applyBorder="1" applyAlignment="1" applyProtection="1">
      <alignment horizontal="center"/>
    </xf>
    <xf numFmtId="10" fontId="14" fillId="2" borderId="0" xfId="3" applyNumberFormat="1" applyFont="1" applyFill="1" applyProtection="1"/>
    <xf numFmtId="10" fontId="14" fillId="2" borderId="0" xfId="0" applyNumberFormat="1" applyFont="1" applyFill="1" applyProtection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0" fillId="0" borderId="0" xfId="0" applyFont="1" applyBorder="1"/>
    <xf numFmtId="0" fontId="22" fillId="0" borderId="0" xfId="0" applyFont="1" applyBorder="1"/>
    <xf numFmtId="0" fontId="11" fillId="0" borderId="0" xfId="1" applyBorder="1"/>
    <xf numFmtId="10" fontId="23" fillId="2" borderId="0" xfId="0" applyNumberFormat="1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1" fillId="0" borderId="58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 shrinkToFit="1"/>
    </xf>
    <xf numFmtId="0" fontId="1" fillId="0" borderId="35" xfId="0" applyFont="1" applyBorder="1" applyAlignment="1" applyProtection="1">
      <alignment horizontal="center" vertical="center"/>
    </xf>
    <xf numFmtId="0" fontId="9" fillId="2" borderId="0" xfId="0" applyFont="1" applyFill="1" applyProtection="1"/>
    <xf numFmtId="0" fontId="12" fillId="2" borderId="6" xfId="0" applyFont="1" applyFill="1" applyBorder="1"/>
    <xf numFmtId="0" fontId="14" fillId="8" borderId="6" xfId="0" applyFont="1" applyFill="1" applyBorder="1" applyAlignment="1">
      <alignment horizontal="center" wrapText="1"/>
    </xf>
    <xf numFmtId="0" fontId="32" fillId="2" borderId="6" xfId="0" applyFont="1" applyFill="1" applyBorder="1" applyAlignment="1">
      <alignment vertical="center"/>
    </xf>
    <xf numFmtId="0" fontId="16" fillId="6" borderId="6" xfId="0" applyFont="1" applyFill="1" applyBorder="1" applyAlignment="1" applyProtection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8" borderId="6" xfId="0" applyFont="1" applyFill="1" applyBorder="1"/>
    <xf numFmtId="0" fontId="18" fillId="8" borderId="6" xfId="0" applyFont="1" applyFill="1" applyBorder="1" applyAlignment="1">
      <alignment horizontal="centerContinuous" vertical="center" wrapText="1"/>
    </xf>
    <xf numFmtId="0" fontId="18" fillId="8" borderId="6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 wrapText="1"/>
    </xf>
    <xf numFmtId="10" fontId="9" fillId="6" borderId="6" xfId="0" applyNumberFormat="1" applyFont="1" applyFill="1" applyBorder="1" applyAlignment="1" applyProtection="1">
      <alignment horizontal="right" vertical="center" indent="1"/>
    </xf>
    <xf numFmtId="10" fontId="9" fillId="2" borderId="6" xfId="0" applyNumberFormat="1" applyFont="1" applyFill="1" applyBorder="1" applyAlignment="1" applyProtection="1">
      <alignment horizontal="right" vertical="center" indent="1"/>
    </xf>
    <xf numFmtId="0" fontId="30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17" fillId="8" borderId="32" xfId="0" applyFont="1" applyFill="1" applyBorder="1"/>
    <xf numFmtId="0" fontId="21" fillId="2" borderId="3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0" fillId="3" borderId="38" xfId="0" applyFont="1" applyFill="1" applyBorder="1" applyAlignment="1" applyProtection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0" fillId="3" borderId="38" xfId="0" applyFont="1" applyFill="1" applyBorder="1" applyAlignment="1" applyProtection="1">
      <alignment horizontal="center"/>
    </xf>
    <xf numFmtId="10" fontId="26" fillId="9" borderId="4" xfId="0" applyNumberFormat="1" applyFont="1" applyFill="1" applyBorder="1" applyProtection="1"/>
    <xf numFmtId="0" fontId="21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 indent="1"/>
    </xf>
    <xf numFmtId="0" fontId="3" fillId="6" borderId="6" xfId="0" applyFont="1" applyFill="1" applyBorder="1" applyAlignment="1">
      <alignment horizontal="right" vertical="center" wrapText="1" indent="1"/>
    </xf>
    <xf numFmtId="0" fontId="3" fillId="6" borderId="2" xfId="0" applyFont="1" applyFill="1" applyBorder="1" applyAlignment="1">
      <alignment horizontal="right" vertical="center" wrapText="1" indent="1"/>
    </xf>
    <xf numFmtId="0" fontId="3" fillId="6" borderId="6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right" vertical="center" wrapText="1" indent="1"/>
    </xf>
    <xf numFmtId="3" fontId="15" fillId="6" borderId="6" xfId="0" applyNumberFormat="1" applyFont="1" applyFill="1" applyBorder="1" applyAlignment="1" applyProtection="1">
      <alignment horizontal="center" vertical="center"/>
    </xf>
    <xf numFmtId="10" fontId="15" fillId="6" borderId="6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27" fillId="0" borderId="46" xfId="0" applyFont="1" applyBorder="1" applyAlignment="1" applyProtection="1">
      <alignment horizontal="center"/>
    </xf>
    <xf numFmtId="0" fontId="27" fillId="0" borderId="16" xfId="0" applyFont="1" applyBorder="1" applyAlignment="1" applyProtection="1">
      <alignment horizontal="center"/>
    </xf>
    <xf numFmtId="0" fontId="27" fillId="0" borderId="24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/>
    <xf numFmtId="0" fontId="26" fillId="0" borderId="42" xfId="0" applyFont="1" applyBorder="1" applyAlignment="1" applyProtection="1"/>
    <xf numFmtId="0" fontId="26" fillId="0" borderId="0" xfId="0" applyFont="1" applyBorder="1" applyAlignment="1" applyProtection="1"/>
    <xf numFmtId="0" fontId="0" fillId="0" borderId="4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27" fillId="0" borderId="28" xfId="0" applyFont="1" applyBorder="1" applyAlignment="1" applyProtection="1">
      <alignment horizontal="center"/>
    </xf>
    <xf numFmtId="0" fontId="27" fillId="0" borderId="59" xfId="0" applyFont="1" applyBorder="1" applyAlignment="1" applyProtection="1">
      <alignment horizontal="center"/>
    </xf>
    <xf numFmtId="0" fontId="27" fillId="0" borderId="23" xfId="0" applyFont="1" applyBorder="1" applyAlignment="1" applyProtection="1">
      <alignment horizontal="center" vertical="center" wrapText="1"/>
    </xf>
    <xf numFmtId="0" fontId="26" fillId="0" borderId="60" xfId="0" applyFont="1" applyBorder="1" applyAlignment="1" applyProtection="1"/>
    <xf numFmtId="0" fontId="26" fillId="0" borderId="43" xfId="0" applyFont="1" applyBorder="1" applyAlignment="1" applyProtection="1"/>
    <xf numFmtId="0" fontId="0" fillId="0" borderId="23" xfId="0" applyBorder="1" applyAlignment="1" applyProtection="1">
      <alignment horizontal="center"/>
    </xf>
    <xf numFmtId="0" fontId="0" fillId="0" borderId="60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6" fillId="3" borderId="51" xfId="0" applyFont="1" applyFill="1" applyBorder="1" applyAlignment="1" applyProtection="1">
      <alignment horizontal="center"/>
    </xf>
    <xf numFmtId="0" fontId="26" fillId="3" borderId="14" xfId="0" applyFont="1" applyFill="1" applyBorder="1" applyAlignment="1" applyProtection="1">
      <alignment horizontal="center"/>
    </xf>
    <xf numFmtId="0" fontId="26" fillId="3" borderId="7" xfId="0" applyFont="1" applyFill="1" applyBorder="1" applyAlignment="1" applyProtection="1">
      <alignment horizontal="center"/>
    </xf>
    <xf numFmtId="0" fontId="10" fillId="3" borderId="38" xfId="0" applyFont="1" applyFill="1" applyBorder="1" applyAlignment="1" applyProtection="1">
      <alignment horizontal="center"/>
    </xf>
    <xf numFmtId="0" fontId="13" fillId="0" borderId="24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</xf>
    <xf numFmtId="0" fontId="13" fillId="0" borderId="60" xfId="0" applyFont="1" applyBorder="1" applyAlignment="1" applyProtection="1">
      <alignment horizontal="center"/>
    </xf>
    <xf numFmtId="0" fontId="9" fillId="0" borderId="4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43" xfId="0" applyFont="1" applyBorder="1" applyAlignment="1" applyProtection="1">
      <alignment horizontal="center"/>
    </xf>
    <xf numFmtId="0" fontId="26" fillId="0" borderId="27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6" fillId="0" borderId="61" xfId="0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center" vertical="center" wrapText="1"/>
    </xf>
    <xf numFmtId="0" fontId="9" fillId="5" borderId="63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0" fontId="9" fillId="2" borderId="7" xfId="0" applyNumberFormat="1" applyFont="1" applyFill="1" applyBorder="1" applyAlignment="1">
      <alignment horizontal="right" vertical="center" wrapText="1"/>
    </xf>
    <xf numFmtId="0" fontId="9" fillId="2" borderId="58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1" fontId="9" fillId="2" borderId="5" xfId="0" applyNumberFormat="1" applyFont="1" applyFill="1" applyBorder="1" applyAlignment="1">
      <alignment horizontal="center" vertical="center"/>
    </xf>
    <xf numFmtId="41" fontId="9" fillId="2" borderId="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6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textRotation="1"/>
    </xf>
    <xf numFmtId="0" fontId="0" fillId="2" borderId="0" xfId="0" applyFill="1" applyAlignment="1" applyProtection="1">
      <alignment horizontal="center"/>
    </xf>
    <xf numFmtId="0" fontId="9" fillId="2" borderId="69" xfId="0" applyFont="1" applyFill="1" applyBorder="1" applyAlignment="1" applyProtection="1">
      <alignment horizontal="center" vertical="center"/>
    </xf>
  </cellXfs>
  <cellStyles count="4">
    <cellStyle name="Collegamento ipertestuale" xfId="1" builtinId="8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1.jpeg"/><Relationship Id="rId1" Type="http://schemas.openxmlformats.org/officeDocument/2006/relationships/image" Target="../media/image29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13</xdr:row>
      <xdr:rowOff>123825</xdr:rowOff>
    </xdr:from>
    <xdr:to>
      <xdr:col>1</xdr:col>
      <xdr:colOff>629031</xdr:colOff>
      <xdr:row>14</xdr:row>
      <xdr:rowOff>361569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EFDA84BD-DE1D-4679-9E3D-5CEAF3532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172075"/>
          <a:ext cx="600456" cy="618744"/>
        </a:xfrm>
        <a:prstGeom prst="rect">
          <a:avLst/>
        </a:prstGeom>
      </xdr:spPr>
    </xdr:pic>
    <xdr:clientData/>
  </xdr:twoCellAnchor>
  <xdr:twoCellAnchor editAs="oneCell">
    <xdr:from>
      <xdr:col>1</xdr:col>
      <xdr:colOff>1159650</xdr:colOff>
      <xdr:row>7</xdr:row>
      <xdr:rowOff>114225</xdr:rowOff>
    </xdr:from>
    <xdr:to>
      <xdr:col>1</xdr:col>
      <xdr:colOff>1735722</xdr:colOff>
      <xdr:row>8</xdr:row>
      <xdr:rowOff>194997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57A4599A-B423-4B12-9427-5CF9E3F9C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25" y="2600250"/>
          <a:ext cx="576072" cy="576072"/>
        </a:xfrm>
        <a:prstGeom prst="rect">
          <a:avLst/>
        </a:prstGeom>
      </xdr:spPr>
    </xdr:pic>
    <xdr:clientData/>
  </xdr:twoCellAnchor>
  <xdr:twoCellAnchor editAs="oneCell">
    <xdr:from>
      <xdr:col>1</xdr:col>
      <xdr:colOff>1223925</xdr:colOff>
      <xdr:row>13</xdr:row>
      <xdr:rowOff>123825</xdr:rowOff>
    </xdr:from>
    <xdr:to>
      <xdr:col>1</xdr:col>
      <xdr:colOff>1793901</xdr:colOff>
      <xdr:row>14</xdr:row>
      <xdr:rowOff>334137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4EB5AAF5-188D-4E80-8729-E197D788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00" y="5172075"/>
          <a:ext cx="569976" cy="5913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2574075</xdr:colOff>
      <xdr:row>7</xdr:row>
      <xdr:rowOff>114225</xdr:rowOff>
    </xdr:from>
    <xdr:to>
      <xdr:col>1</xdr:col>
      <xdr:colOff>3156243</xdr:colOff>
      <xdr:row>8</xdr:row>
      <xdr:rowOff>219381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8F2B1E43-ECA9-4ABE-BA91-91188903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250" y="2600250"/>
          <a:ext cx="582168" cy="600456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1904925</xdr:colOff>
      <xdr:row>7</xdr:row>
      <xdr:rowOff>114225</xdr:rowOff>
    </xdr:from>
    <xdr:to>
      <xdr:col>1</xdr:col>
      <xdr:colOff>2499285</xdr:colOff>
      <xdr:row>8</xdr:row>
      <xdr:rowOff>216333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58DA0549-4AE4-4EF7-971B-38B337FD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00" y="2600250"/>
          <a:ext cx="594360" cy="597408"/>
        </a:xfrm>
        <a:prstGeom prst="rect">
          <a:avLst/>
        </a:prstGeom>
      </xdr:spPr>
    </xdr:pic>
    <xdr:clientData/>
  </xdr:twoCellAnchor>
  <xdr:twoCellAnchor editAs="oneCell">
    <xdr:from>
      <xdr:col>1</xdr:col>
      <xdr:colOff>1359600</xdr:colOff>
      <xdr:row>9</xdr:row>
      <xdr:rowOff>111825</xdr:rowOff>
    </xdr:from>
    <xdr:to>
      <xdr:col>1</xdr:col>
      <xdr:colOff>1935672</xdr:colOff>
      <xdr:row>10</xdr:row>
      <xdr:rowOff>119064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EC580080-177B-4439-87AF-8AE0DAAA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775" y="3455100"/>
          <a:ext cx="576072" cy="588264"/>
        </a:xfrm>
        <a:prstGeom prst="rect">
          <a:avLst/>
        </a:prstGeom>
      </xdr:spPr>
    </xdr:pic>
    <xdr:clientData/>
  </xdr:twoCellAnchor>
  <xdr:twoCellAnchor editAs="oneCell">
    <xdr:from>
      <xdr:col>1</xdr:col>
      <xdr:colOff>1842975</xdr:colOff>
      <xdr:row>13</xdr:row>
      <xdr:rowOff>123825</xdr:rowOff>
    </xdr:from>
    <xdr:to>
      <xdr:col>1</xdr:col>
      <xdr:colOff>2434287</xdr:colOff>
      <xdr:row>14</xdr:row>
      <xdr:rowOff>355473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6802541-08DB-4E6B-9B30-6FA6CDE7B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0150" y="5172075"/>
          <a:ext cx="591312" cy="6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1383375</xdr:colOff>
      <xdr:row>11</xdr:row>
      <xdr:rowOff>116550</xdr:rowOff>
    </xdr:from>
    <xdr:to>
      <xdr:col>1</xdr:col>
      <xdr:colOff>1971639</xdr:colOff>
      <xdr:row>12</xdr:row>
      <xdr:rowOff>368772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3838D1D-B35B-4BC7-AD8A-F5326090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550" y="4317075"/>
          <a:ext cx="588264" cy="576072"/>
        </a:xfrm>
        <a:prstGeom prst="rect">
          <a:avLst/>
        </a:prstGeom>
      </xdr:spPr>
    </xdr:pic>
    <xdr:clientData/>
  </xdr:twoCellAnchor>
  <xdr:twoCellAnchor editAs="oneCell">
    <xdr:from>
      <xdr:col>1</xdr:col>
      <xdr:colOff>1380975</xdr:colOff>
      <xdr:row>5</xdr:row>
      <xdr:rowOff>142725</xdr:rowOff>
    </xdr:from>
    <xdr:to>
      <xdr:col>1</xdr:col>
      <xdr:colOff>1950951</xdr:colOff>
      <xdr:row>6</xdr:row>
      <xdr:rowOff>214353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DA0D71D-9662-4613-9350-D8D245D6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150" y="1800075"/>
          <a:ext cx="569976" cy="566928"/>
        </a:xfrm>
        <a:prstGeom prst="rect">
          <a:avLst/>
        </a:prstGeom>
      </xdr:spPr>
    </xdr:pic>
    <xdr:clientData/>
  </xdr:twoCellAnchor>
  <xdr:twoCellAnchor editAs="oneCell">
    <xdr:from>
      <xdr:col>1</xdr:col>
      <xdr:colOff>2454900</xdr:colOff>
      <xdr:row>13</xdr:row>
      <xdr:rowOff>123825</xdr:rowOff>
    </xdr:from>
    <xdr:to>
      <xdr:col>1</xdr:col>
      <xdr:colOff>3037068</xdr:colOff>
      <xdr:row>14</xdr:row>
      <xdr:rowOff>346329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1A55708B-11E2-4F49-969B-2A4EAC3A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2075" y="5172075"/>
          <a:ext cx="582168" cy="603504"/>
        </a:xfrm>
        <a:prstGeom prst="rect">
          <a:avLst/>
        </a:prstGeom>
      </xdr:spPr>
    </xdr:pic>
    <xdr:clientData/>
  </xdr:twoCellAnchor>
  <xdr:twoCellAnchor editAs="oneCell">
    <xdr:from>
      <xdr:col>1</xdr:col>
      <xdr:colOff>595125</xdr:colOff>
      <xdr:row>13</xdr:row>
      <xdr:rowOff>123825</xdr:rowOff>
    </xdr:from>
    <xdr:to>
      <xdr:col>1</xdr:col>
      <xdr:colOff>1180341</xdr:colOff>
      <xdr:row>14</xdr:row>
      <xdr:rowOff>346329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903B4A59-F352-462B-AE0C-267652B4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300" y="5172075"/>
          <a:ext cx="585216" cy="603504"/>
        </a:xfrm>
        <a:prstGeom prst="rect">
          <a:avLst/>
        </a:prstGeom>
      </xdr:spPr>
    </xdr:pic>
    <xdr:clientData/>
  </xdr:twoCellAnchor>
  <xdr:twoCellAnchor editAs="oneCell">
    <xdr:from>
      <xdr:col>1</xdr:col>
      <xdr:colOff>3021600</xdr:colOff>
      <xdr:row>13</xdr:row>
      <xdr:rowOff>123825</xdr:rowOff>
    </xdr:from>
    <xdr:to>
      <xdr:col>1</xdr:col>
      <xdr:colOff>3609864</xdr:colOff>
      <xdr:row>14</xdr:row>
      <xdr:rowOff>373761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B85EBC6-E8AA-47C5-B675-EBD15E1D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8775" y="5172075"/>
          <a:ext cx="588264" cy="630936"/>
        </a:xfrm>
        <a:prstGeom prst="rect">
          <a:avLst/>
        </a:prstGeom>
      </xdr:spPr>
    </xdr:pic>
    <xdr:clientData/>
  </xdr:twoCellAnchor>
  <xdr:twoCellAnchor editAs="oneCell">
    <xdr:from>
      <xdr:col>1</xdr:col>
      <xdr:colOff>1361850</xdr:colOff>
      <xdr:row>3</xdr:row>
      <xdr:rowOff>161700</xdr:rowOff>
    </xdr:from>
    <xdr:to>
      <xdr:col>1</xdr:col>
      <xdr:colOff>1937922</xdr:colOff>
      <xdr:row>4</xdr:row>
      <xdr:rowOff>258093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E4C8D67C-B342-404C-B1DB-70C89F92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025" y="952275"/>
          <a:ext cx="576072" cy="582168"/>
        </a:xfrm>
        <a:prstGeom prst="rect">
          <a:avLst/>
        </a:prstGeom>
      </xdr:spPr>
    </xdr:pic>
    <xdr:clientData/>
  </xdr:twoCellAnchor>
  <xdr:twoCellAnchor editAs="oneCell">
    <xdr:from>
      <xdr:col>1</xdr:col>
      <xdr:colOff>549825</xdr:colOff>
      <xdr:row>7</xdr:row>
      <xdr:rowOff>114225</xdr:rowOff>
    </xdr:from>
    <xdr:to>
      <xdr:col>1</xdr:col>
      <xdr:colOff>1122849</xdr:colOff>
      <xdr:row>8</xdr:row>
      <xdr:rowOff>210237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2D5F700-1026-44D7-A73A-E29FD2E1F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000" y="2600250"/>
          <a:ext cx="573024" cy="591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47625</xdr:colOff>
      <xdr:row>3</xdr:row>
      <xdr:rowOff>19050</xdr:rowOff>
    </xdr:from>
    <xdr:to>
      <xdr:col>23</xdr:col>
      <xdr:colOff>409575</xdr:colOff>
      <xdr:row>3</xdr:row>
      <xdr:rowOff>396500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1070C2D2-404E-4103-B12D-E695B2E5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625" y="638175"/>
          <a:ext cx="361950" cy="377450"/>
        </a:xfrm>
        <a:prstGeom prst="rect">
          <a:avLst/>
        </a:prstGeom>
      </xdr:spPr>
    </xdr:pic>
    <xdr:clientData/>
  </xdr:twoCellAnchor>
  <xdr:twoCellAnchor editAs="oneCell">
    <xdr:from>
      <xdr:col>25</xdr:col>
      <xdr:colOff>338100</xdr:colOff>
      <xdr:row>3</xdr:row>
      <xdr:rowOff>42825</xdr:rowOff>
    </xdr:from>
    <xdr:to>
      <xdr:col>25</xdr:col>
      <xdr:colOff>685800</xdr:colOff>
      <xdr:row>3</xdr:row>
      <xdr:rowOff>403541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643431F2-8DDE-4ED8-B0F8-BD09B769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6800" y="661950"/>
          <a:ext cx="347700" cy="360716"/>
        </a:xfrm>
        <a:prstGeom prst="rect">
          <a:avLst/>
        </a:prstGeom>
      </xdr:spPr>
    </xdr:pic>
    <xdr:clientData/>
  </xdr:twoCellAnchor>
  <xdr:twoCellAnchor editAs="oneCell">
    <xdr:from>
      <xdr:col>17</xdr:col>
      <xdr:colOff>502350</xdr:colOff>
      <xdr:row>3</xdr:row>
      <xdr:rowOff>283275</xdr:rowOff>
    </xdr:from>
    <xdr:to>
      <xdr:col>19</xdr:col>
      <xdr:colOff>139394</xdr:colOff>
      <xdr:row>3</xdr:row>
      <xdr:rowOff>642131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DC1AD25-B68E-4F12-9267-E820A00D5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0150" y="902400"/>
          <a:ext cx="351419" cy="358856"/>
        </a:xfrm>
        <a:prstGeom prst="rect">
          <a:avLst/>
        </a:prstGeom>
      </xdr:spPr>
    </xdr:pic>
    <xdr:clientData/>
  </xdr:twoCellAnchor>
  <xdr:twoCellAnchor editAs="oneCell">
    <xdr:from>
      <xdr:col>23</xdr:col>
      <xdr:colOff>71325</xdr:colOff>
      <xdr:row>3</xdr:row>
      <xdr:rowOff>452325</xdr:rowOff>
    </xdr:from>
    <xdr:to>
      <xdr:col>23</xdr:col>
      <xdr:colOff>432041</xdr:colOff>
      <xdr:row>3</xdr:row>
      <xdr:rowOff>826057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D9CF02ED-8853-447F-A7F1-0C75A8B5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2325" y="1071450"/>
          <a:ext cx="360716" cy="373732"/>
        </a:xfrm>
        <a:prstGeom prst="rect">
          <a:avLst/>
        </a:prstGeom>
      </xdr:spPr>
    </xdr:pic>
    <xdr:clientData/>
  </xdr:twoCellAnchor>
  <xdr:twoCellAnchor editAs="oneCell">
    <xdr:from>
      <xdr:col>20</xdr:col>
      <xdr:colOff>411825</xdr:colOff>
      <xdr:row>3</xdr:row>
      <xdr:rowOff>283275</xdr:rowOff>
    </xdr:from>
    <xdr:to>
      <xdr:col>22</xdr:col>
      <xdr:colOff>180131</xdr:colOff>
      <xdr:row>3</xdr:row>
      <xdr:rowOff>634694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3EEE2E8A-5398-43CC-B1BC-5E9F2BFF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8850" y="902400"/>
          <a:ext cx="358856" cy="351419"/>
        </a:xfrm>
        <a:prstGeom prst="rect">
          <a:avLst/>
        </a:prstGeom>
      </xdr:spPr>
    </xdr:pic>
    <xdr:clientData/>
  </xdr:twoCellAnchor>
  <xdr:twoCellAnchor editAs="oneCell">
    <xdr:from>
      <xdr:col>23</xdr:col>
      <xdr:colOff>521325</xdr:colOff>
      <xdr:row>3</xdr:row>
      <xdr:rowOff>464175</xdr:rowOff>
    </xdr:from>
    <xdr:to>
      <xdr:col>25</xdr:col>
      <xdr:colOff>228762</xdr:colOff>
      <xdr:row>3</xdr:row>
      <xdr:rowOff>832327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632651-357F-4106-9B8B-F64734E06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2325" y="1083300"/>
          <a:ext cx="355137" cy="368152"/>
        </a:xfrm>
        <a:prstGeom prst="rect">
          <a:avLst/>
        </a:prstGeom>
      </xdr:spPr>
    </xdr:pic>
    <xdr:clientData/>
  </xdr:twoCellAnchor>
  <xdr:twoCellAnchor editAs="oneCell">
    <xdr:from>
      <xdr:col>23</xdr:col>
      <xdr:colOff>499875</xdr:colOff>
      <xdr:row>3</xdr:row>
      <xdr:rowOff>52200</xdr:rowOff>
    </xdr:from>
    <xdr:to>
      <xdr:col>25</xdr:col>
      <xdr:colOff>200025</xdr:colOff>
      <xdr:row>3</xdr:row>
      <xdr:rowOff>420353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D2B7ABEE-87B6-4FB0-8CFA-D8E727D0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0875" y="671325"/>
          <a:ext cx="347850" cy="368153"/>
        </a:xfrm>
        <a:prstGeom prst="rect">
          <a:avLst/>
        </a:prstGeom>
      </xdr:spPr>
    </xdr:pic>
    <xdr:clientData/>
  </xdr:twoCellAnchor>
  <xdr:twoCellAnchor editAs="oneCell">
    <xdr:from>
      <xdr:col>25</xdr:col>
      <xdr:colOff>354600</xdr:colOff>
      <xdr:row>3</xdr:row>
      <xdr:rowOff>468900</xdr:rowOff>
    </xdr:from>
    <xdr:to>
      <xdr:col>25</xdr:col>
      <xdr:colOff>713456</xdr:colOff>
      <xdr:row>3</xdr:row>
      <xdr:rowOff>853787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E5310F6C-BA2B-4BA7-AAD9-99D67B30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3300" y="1088025"/>
          <a:ext cx="358856" cy="384887"/>
        </a:xfrm>
        <a:prstGeom prst="rect">
          <a:avLst/>
        </a:prstGeom>
      </xdr:spPr>
    </xdr:pic>
    <xdr:clientData/>
  </xdr:twoCellAnchor>
  <xdr:twoCellAnchor editAs="oneCell">
    <xdr:from>
      <xdr:col>16</xdr:col>
      <xdr:colOff>207150</xdr:colOff>
      <xdr:row>3</xdr:row>
      <xdr:rowOff>35700</xdr:rowOff>
    </xdr:from>
    <xdr:to>
      <xdr:col>16</xdr:col>
      <xdr:colOff>558569</xdr:colOff>
      <xdr:row>3</xdr:row>
      <xdr:rowOff>387119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5CDE1ADA-B0C1-4BFA-8BB0-79D11314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850" y="654825"/>
          <a:ext cx="351419" cy="351419"/>
        </a:xfrm>
        <a:prstGeom prst="rect">
          <a:avLst/>
        </a:prstGeom>
      </xdr:spPr>
    </xdr:pic>
    <xdr:clientData/>
  </xdr:twoCellAnchor>
  <xdr:twoCellAnchor editAs="oneCell">
    <xdr:from>
      <xdr:col>16</xdr:col>
      <xdr:colOff>240450</xdr:colOff>
      <xdr:row>3</xdr:row>
      <xdr:rowOff>411900</xdr:rowOff>
    </xdr:from>
    <xdr:to>
      <xdr:col>16</xdr:col>
      <xdr:colOff>595587</xdr:colOff>
      <xdr:row>3</xdr:row>
      <xdr:rowOff>778193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BDA860E6-C56F-4E9A-AC4A-1512466B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8150" y="1031025"/>
          <a:ext cx="355137" cy="366293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180900</xdr:colOff>
      <xdr:row>3</xdr:row>
      <xdr:rowOff>419025</xdr:rowOff>
    </xdr:from>
    <xdr:to>
      <xdr:col>14</xdr:col>
      <xdr:colOff>543475</xdr:colOff>
      <xdr:row>3</xdr:row>
      <xdr:rowOff>783459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E9F147BA-8B04-4911-9D87-2B529C816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00" y="1038150"/>
          <a:ext cx="362575" cy="364434"/>
        </a:xfrm>
        <a:prstGeom prst="rect">
          <a:avLst/>
        </a:prstGeom>
      </xdr:spPr>
    </xdr:pic>
    <xdr:clientData/>
  </xdr:twoCellAnchor>
  <xdr:twoCellAnchor editAs="oneCell">
    <xdr:from>
      <xdr:col>11</xdr:col>
      <xdr:colOff>504675</xdr:colOff>
      <xdr:row>3</xdr:row>
      <xdr:rowOff>283275</xdr:rowOff>
    </xdr:from>
    <xdr:to>
      <xdr:col>13</xdr:col>
      <xdr:colOff>233250</xdr:colOff>
      <xdr:row>3</xdr:row>
      <xdr:rowOff>629116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4D388B04-EC9C-4CFC-8EDF-268829BC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425" y="902400"/>
          <a:ext cx="347700" cy="345841"/>
        </a:xfrm>
        <a:prstGeom prst="rect">
          <a:avLst/>
        </a:prstGeom>
      </xdr:spPr>
    </xdr:pic>
    <xdr:clientData/>
  </xdr:twoCellAnchor>
  <xdr:twoCellAnchor editAs="oneCell">
    <xdr:from>
      <xdr:col>8</xdr:col>
      <xdr:colOff>456975</xdr:colOff>
      <xdr:row>3</xdr:row>
      <xdr:rowOff>283275</xdr:rowOff>
    </xdr:from>
    <xdr:to>
      <xdr:col>10</xdr:col>
      <xdr:colOff>132119</xdr:colOff>
      <xdr:row>3</xdr:row>
      <xdr:rowOff>638413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ACE6D3CA-CC9D-40D6-AD8D-326BCC79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125" y="902400"/>
          <a:ext cx="351419" cy="355138"/>
        </a:xfrm>
        <a:prstGeom prst="rect">
          <a:avLst/>
        </a:prstGeom>
      </xdr:spPr>
    </xdr:pic>
    <xdr:clientData/>
  </xdr:twoCellAnchor>
  <xdr:twoCellAnchor editAs="oneCell">
    <xdr:from>
      <xdr:col>14</xdr:col>
      <xdr:colOff>178350</xdr:colOff>
      <xdr:row>3</xdr:row>
      <xdr:rowOff>35475</xdr:rowOff>
    </xdr:from>
    <xdr:to>
      <xdr:col>14</xdr:col>
      <xdr:colOff>527909</xdr:colOff>
      <xdr:row>3</xdr:row>
      <xdr:rowOff>396190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3C7A44A8-97EE-4F7B-8F60-B7C3221A4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550" y="654600"/>
          <a:ext cx="349559" cy="360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pic>
      <xdr:nvPicPr>
        <xdr:cNvPr id="4097" name="Picture 62" descr="VerdiSDI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4</xdr:row>
      <xdr:rowOff>104775</xdr:rowOff>
    </xdr:from>
    <xdr:to>
      <xdr:col>6</xdr:col>
      <xdr:colOff>714756</xdr:colOff>
      <xdr:row>5</xdr:row>
      <xdr:rowOff>285369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288E9E15-1810-48B0-8EC8-420B5AF43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343025"/>
          <a:ext cx="600456" cy="618744"/>
        </a:xfrm>
        <a:prstGeom prst="rect">
          <a:avLst/>
        </a:prstGeom>
      </xdr:spPr>
    </xdr:pic>
    <xdr:clientData/>
  </xdr:twoCellAnchor>
  <xdr:twoCellAnchor editAs="oneCell">
    <xdr:from>
      <xdr:col>2</xdr:col>
      <xdr:colOff>83325</xdr:colOff>
      <xdr:row>8</xdr:row>
      <xdr:rowOff>130950</xdr:rowOff>
    </xdr:from>
    <xdr:to>
      <xdr:col>2</xdr:col>
      <xdr:colOff>659397</xdr:colOff>
      <xdr:row>9</xdr:row>
      <xdr:rowOff>268872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1D0DD2B1-AE8B-4D39-90B6-7DC9882B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875" y="3055125"/>
          <a:ext cx="576072" cy="576072"/>
        </a:xfrm>
        <a:prstGeom prst="rect">
          <a:avLst/>
        </a:prstGeom>
      </xdr:spPr>
    </xdr:pic>
    <xdr:clientData/>
  </xdr:twoCellAnchor>
  <xdr:twoCellAnchor editAs="oneCell">
    <xdr:from>
      <xdr:col>6</xdr:col>
      <xdr:colOff>128550</xdr:colOff>
      <xdr:row>8</xdr:row>
      <xdr:rowOff>128550</xdr:rowOff>
    </xdr:from>
    <xdr:to>
      <xdr:col>6</xdr:col>
      <xdr:colOff>698526</xdr:colOff>
      <xdr:row>9</xdr:row>
      <xdr:rowOff>281712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A5AB765C-BAEA-48E0-B686-57F0AC01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475" y="3052725"/>
          <a:ext cx="569976" cy="591312"/>
        </a:xfrm>
        <a:prstGeom prst="rect">
          <a:avLst/>
        </a:prstGeom>
      </xdr:spPr>
    </xdr:pic>
    <xdr:clientData/>
  </xdr:twoCellAnchor>
  <xdr:twoCellAnchor editAs="oneCell">
    <xdr:from>
      <xdr:col>2</xdr:col>
      <xdr:colOff>59475</xdr:colOff>
      <xdr:row>12</xdr:row>
      <xdr:rowOff>97575</xdr:rowOff>
    </xdr:from>
    <xdr:to>
      <xdr:col>2</xdr:col>
      <xdr:colOff>641643</xdr:colOff>
      <xdr:row>13</xdr:row>
      <xdr:rowOff>259881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115963A9-A925-4DB1-9146-C9E132FC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025" y="4726725"/>
          <a:ext cx="582168" cy="600456"/>
        </a:xfrm>
        <a:prstGeom prst="rect">
          <a:avLst/>
        </a:prstGeom>
      </xdr:spPr>
    </xdr:pic>
    <xdr:clientData/>
  </xdr:twoCellAnchor>
  <xdr:twoCellAnchor editAs="oneCell">
    <xdr:from>
      <xdr:col>2</xdr:col>
      <xdr:colOff>47550</xdr:colOff>
      <xdr:row>10</xdr:row>
      <xdr:rowOff>104700</xdr:rowOff>
    </xdr:from>
    <xdr:to>
      <xdr:col>2</xdr:col>
      <xdr:colOff>641910</xdr:colOff>
      <xdr:row>11</xdr:row>
      <xdr:rowOff>263958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B06F6BF5-22D3-4957-B9D8-8F8B2DF7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00" y="3886125"/>
          <a:ext cx="594360" cy="597408"/>
        </a:xfrm>
        <a:prstGeom prst="rect">
          <a:avLst/>
        </a:prstGeom>
      </xdr:spPr>
    </xdr:pic>
    <xdr:clientData/>
  </xdr:twoCellAnchor>
  <xdr:twoCellAnchor editAs="oneCell">
    <xdr:from>
      <xdr:col>2</xdr:col>
      <xdr:colOff>83250</xdr:colOff>
      <xdr:row>14</xdr:row>
      <xdr:rowOff>140400</xdr:rowOff>
    </xdr:from>
    <xdr:to>
      <xdr:col>2</xdr:col>
      <xdr:colOff>659322</xdr:colOff>
      <xdr:row>15</xdr:row>
      <xdr:rowOff>290514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7E0A40F4-4B44-48C2-BAC3-A856CB5C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800" y="5626800"/>
          <a:ext cx="576072" cy="588264"/>
        </a:xfrm>
        <a:prstGeom prst="rect">
          <a:avLst/>
        </a:prstGeom>
      </xdr:spPr>
    </xdr:pic>
    <xdr:clientData/>
  </xdr:twoCellAnchor>
  <xdr:twoCellAnchor editAs="oneCell">
    <xdr:from>
      <xdr:col>6</xdr:col>
      <xdr:colOff>99900</xdr:colOff>
      <xdr:row>10</xdr:row>
      <xdr:rowOff>118950</xdr:rowOff>
    </xdr:from>
    <xdr:to>
      <xdr:col>6</xdr:col>
      <xdr:colOff>691212</xdr:colOff>
      <xdr:row>11</xdr:row>
      <xdr:rowOff>293448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E33CFEAC-40BF-4614-8C63-599442B0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825" y="3900375"/>
          <a:ext cx="591312" cy="612648"/>
        </a:xfrm>
        <a:prstGeom prst="rect">
          <a:avLst/>
        </a:prstGeom>
      </xdr:spPr>
    </xdr:pic>
    <xdr:clientData/>
  </xdr:twoCellAnchor>
  <xdr:twoCellAnchor editAs="oneCell">
    <xdr:from>
      <xdr:col>6</xdr:col>
      <xdr:colOff>107025</xdr:colOff>
      <xdr:row>2</xdr:row>
      <xdr:rowOff>116550</xdr:rowOff>
    </xdr:from>
    <xdr:to>
      <xdr:col>6</xdr:col>
      <xdr:colOff>695289</xdr:colOff>
      <xdr:row>3</xdr:row>
      <xdr:rowOff>254472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6DF8DCE-1BAA-4876-AB25-EE7055C7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6950" y="507075"/>
          <a:ext cx="588264" cy="576072"/>
        </a:xfrm>
        <a:prstGeom prst="rect">
          <a:avLst/>
        </a:prstGeom>
      </xdr:spPr>
    </xdr:pic>
    <xdr:clientData/>
  </xdr:twoCellAnchor>
  <xdr:twoCellAnchor editAs="oneCell">
    <xdr:from>
      <xdr:col>2</xdr:col>
      <xdr:colOff>95100</xdr:colOff>
      <xdr:row>4</xdr:row>
      <xdr:rowOff>123675</xdr:rowOff>
    </xdr:from>
    <xdr:to>
      <xdr:col>2</xdr:col>
      <xdr:colOff>665076</xdr:colOff>
      <xdr:row>5</xdr:row>
      <xdr:rowOff>252453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5DB4EC96-B100-4C35-ACE8-CA1BC2AE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650" y="1361925"/>
          <a:ext cx="569976" cy="566928"/>
        </a:xfrm>
        <a:prstGeom prst="rect">
          <a:avLst/>
        </a:prstGeom>
      </xdr:spPr>
    </xdr:pic>
    <xdr:clientData/>
  </xdr:twoCellAnchor>
  <xdr:twoCellAnchor editAs="oneCell">
    <xdr:from>
      <xdr:col>6</xdr:col>
      <xdr:colOff>83175</xdr:colOff>
      <xdr:row>12</xdr:row>
      <xdr:rowOff>83175</xdr:rowOff>
    </xdr:from>
    <xdr:to>
      <xdr:col>6</xdr:col>
      <xdr:colOff>665343</xdr:colOff>
      <xdr:row>13</xdr:row>
      <xdr:rowOff>248529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EED967AE-4AC6-4B38-8D31-75D3CAB3C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3100" y="4712325"/>
          <a:ext cx="582168" cy="603504"/>
        </a:xfrm>
        <a:prstGeom prst="rect">
          <a:avLst/>
        </a:prstGeom>
      </xdr:spPr>
    </xdr:pic>
    <xdr:clientData/>
  </xdr:twoCellAnchor>
  <xdr:twoCellAnchor editAs="oneCell">
    <xdr:from>
      <xdr:col>6</xdr:col>
      <xdr:colOff>118875</xdr:colOff>
      <xdr:row>6</xdr:row>
      <xdr:rowOff>118875</xdr:rowOff>
    </xdr:from>
    <xdr:to>
      <xdr:col>6</xdr:col>
      <xdr:colOff>704091</xdr:colOff>
      <xdr:row>7</xdr:row>
      <xdr:rowOff>284229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C3952CC7-FC8D-4E03-B589-EC1F7B5F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8800" y="2204850"/>
          <a:ext cx="585216" cy="603504"/>
        </a:xfrm>
        <a:prstGeom prst="rect">
          <a:avLst/>
        </a:prstGeom>
      </xdr:spPr>
    </xdr:pic>
    <xdr:clientData/>
  </xdr:twoCellAnchor>
  <xdr:twoCellAnchor editAs="oneCell">
    <xdr:from>
      <xdr:col>6</xdr:col>
      <xdr:colOff>97425</xdr:colOff>
      <xdr:row>14</xdr:row>
      <xdr:rowOff>126000</xdr:rowOff>
    </xdr:from>
    <xdr:to>
      <xdr:col>6</xdr:col>
      <xdr:colOff>685689</xdr:colOff>
      <xdr:row>15</xdr:row>
      <xdr:rowOff>318786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E6A64644-339D-4CA2-91D9-217F638FE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7350" y="5612400"/>
          <a:ext cx="588264" cy="6309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114075</xdr:colOff>
      <xdr:row>2</xdr:row>
      <xdr:rowOff>123600</xdr:rowOff>
    </xdr:from>
    <xdr:to>
      <xdr:col>2</xdr:col>
      <xdr:colOff>690147</xdr:colOff>
      <xdr:row>3</xdr:row>
      <xdr:rowOff>267618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005C919C-07BB-4E32-B2D9-EE8FECAB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625" y="514125"/>
          <a:ext cx="576072" cy="582168"/>
        </a:xfrm>
        <a:prstGeom prst="rect">
          <a:avLst/>
        </a:prstGeom>
      </xdr:spPr>
    </xdr:pic>
    <xdr:clientData/>
  </xdr:twoCellAnchor>
  <xdr:twoCellAnchor editAs="oneCell">
    <xdr:from>
      <xdr:col>2</xdr:col>
      <xdr:colOff>121200</xdr:colOff>
      <xdr:row>6</xdr:row>
      <xdr:rowOff>111675</xdr:rowOff>
    </xdr:from>
    <xdr:to>
      <xdr:col>2</xdr:col>
      <xdr:colOff>694224</xdr:colOff>
      <xdr:row>7</xdr:row>
      <xdr:rowOff>264837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EE1ADC52-6F59-4473-B0A9-0B5F2D96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750" y="2197650"/>
          <a:ext cx="573024" cy="591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123825</xdr:colOff>
      <xdr:row>5</xdr:row>
      <xdr:rowOff>19050</xdr:rowOff>
    </xdr:from>
    <xdr:to>
      <xdr:col>24</xdr:col>
      <xdr:colOff>219456</xdr:colOff>
      <xdr:row>5</xdr:row>
      <xdr:rowOff>637794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298D87C-F42D-4BD1-80DB-4E624FC08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1857375"/>
          <a:ext cx="600456" cy="618744"/>
        </a:xfrm>
        <a:prstGeom prst="rect">
          <a:avLst/>
        </a:prstGeom>
      </xdr:spPr>
    </xdr:pic>
    <xdr:clientData/>
  </xdr:twoCellAnchor>
  <xdr:twoCellAnchor editAs="oneCell">
    <xdr:from>
      <xdr:col>13</xdr:col>
      <xdr:colOff>73800</xdr:colOff>
      <xdr:row>5</xdr:row>
      <xdr:rowOff>45225</xdr:rowOff>
    </xdr:from>
    <xdr:to>
      <xdr:col>14</xdr:col>
      <xdr:colOff>192672</xdr:colOff>
      <xdr:row>5</xdr:row>
      <xdr:rowOff>621297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3B7FB3C-4900-4E1C-A4AD-88CDB476B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925" y="1883550"/>
          <a:ext cx="576072" cy="576072"/>
        </a:xfrm>
        <a:prstGeom prst="rect">
          <a:avLst/>
        </a:prstGeom>
      </xdr:spPr>
    </xdr:pic>
    <xdr:clientData/>
  </xdr:twoCellAnchor>
  <xdr:twoCellAnchor editAs="oneCell">
    <xdr:from>
      <xdr:col>27</xdr:col>
      <xdr:colOff>90450</xdr:colOff>
      <xdr:row>5</xdr:row>
      <xdr:rowOff>52350</xdr:rowOff>
    </xdr:from>
    <xdr:to>
      <xdr:col>28</xdr:col>
      <xdr:colOff>174651</xdr:colOff>
      <xdr:row>5</xdr:row>
      <xdr:rowOff>643662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905E139-CF20-4BDB-A7B0-97B2B782A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6175" y="1890675"/>
          <a:ext cx="569976" cy="591312"/>
        </a:xfrm>
        <a:prstGeom prst="rect">
          <a:avLst/>
        </a:prstGeom>
      </xdr:spPr>
    </xdr:pic>
    <xdr:clientData/>
  </xdr:twoCellAnchor>
  <xdr:twoCellAnchor editAs="oneCell">
    <xdr:from>
      <xdr:col>17</xdr:col>
      <xdr:colOff>97575</xdr:colOff>
      <xdr:row>5</xdr:row>
      <xdr:rowOff>59475</xdr:rowOff>
    </xdr:from>
    <xdr:to>
      <xdr:col>18</xdr:col>
      <xdr:colOff>136818</xdr:colOff>
      <xdr:row>5</xdr:row>
      <xdr:rowOff>659931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57A5635D-CAFA-4D27-AB8E-89349B53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900" y="1897800"/>
          <a:ext cx="582168" cy="600456"/>
        </a:xfrm>
        <a:prstGeom prst="rect">
          <a:avLst/>
        </a:prstGeom>
      </xdr:spPr>
    </xdr:pic>
    <xdr:clientData/>
  </xdr:twoCellAnchor>
  <xdr:twoCellAnchor editAs="oneCell">
    <xdr:from>
      <xdr:col>15</xdr:col>
      <xdr:colOff>123750</xdr:colOff>
      <xdr:row>5</xdr:row>
      <xdr:rowOff>66600</xdr:rowOff>
    </xdr:from>
    <xdr:to>
      <xdr:col>16</xdr:col>
      <xdr:colOff>175185</xdr:colOff>
      <xdr:row>5</xdr:row>
      <xdr:rowOff>664008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4ADDDC7-7382-4403-8BA7-1A03CE649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25" y="1904925"/>
          <a:ext cx="594360" cy="597408"/>
        </a:xfrm>
        <a:prstGeom prst="rect">
          <a:avLst/>
        </a:prstGeom>
      </xdr:spPr>
    </xdr:pic>
    <xdr:clientData/>
  </xdr:twoCellAnchor>
  <xdr:twoCellAnchor editAs="oneCell">
    <xdr:from>
      <xdr:col>19</xdr:col>
      <xdr:colOff>83250</xdr:colOff>
      <xdr:row>5</xdr:row>
      <xdr:rowOff>64200</xdr:rowOff>
    </xdr:from>
    <xdr:to>
      <xdr:col>20</xdr:col>
      <xdr:colOff>154497</xdr:colOff>
      <xdr:row>5</xdr:row>
      <xdr:rowOff>652464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D40BA155-5862-4C4F-B225-BD4E4E7EB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250" y="1902525"/>
          <a:ext cx="576072" cy="588264"/>
        </a:xfrm>
        <a:prstGeom prst="rect">
          <a:avLst/>
        </a:prstGeom>
      </xdr:spPr>
    </xdr:pic>
    <xdr:clientData/>
  </xdr:twoCellAnchor>
  <xdr:twoCellAnchor editAs="oneCell">
    <xdr:from>
      <xdr:col>29</xdr:col>
      <xdr:colOff>109425</xdr:colOff>
      <xdr:row>5</xdr:row>
      <xdr:rowOff>23700</xdr:rowOff>
    </xdr:from>
    <xdr:to>
      <xdr:col>30</xdr:col>
      <xdr:colOff>205437</xdr:colOff>
      <xdr:row>5</xdr:row>
      <xdr:rowOff>636348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ABB08112-9D84-4C96-8D2C-A380CE33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7150" y="1862025"/>
          <a:ext cx="591312" cy="612648"/>
        </a:xfrm>
        <a:prstGeom prst="rect">
          <a:avLst/>
        </a:prstGeom>
      </xdr:spPr>
    </xdr:pic>
    <xdr:clientData/>
  </xdr:twoCellAnchor>
  <xdr:twoCellAnchor editAs="oneCell">
    <xdr:from>
      <xdr:col>21</xdr:col>
      <xdr:colOff>97500</xdr:colOff>
      <xdr:row>5</xdr:row>
      <xdr:rowOff>49875</xdr:rowOff>
    </xdr:from>
    <xdr:to>
      <xdr:col>22</xdr:col>
      <xdr:colOff>228564</xdr:colOff>
      <xdr:row>5</xdr:row>
      <xdr:rowOff>625947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597E7E3-ED7D-4EED-9AFC-7171F087C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125" y="1888200"/>
          <a:ext cx="588264" cy="576072"/>
        </a:xfrm>
        <a:prstGeom prst="rect">
          <a:avLst/>
        </a:prstGeom>
      </xdr:spPr>
    </xdr:pic>
    <xdr:clientData/>
  </xdr:twoCellAnchor>
  <xdr:twoCellAnchor editAs="oneCell">
    <xdr:from>
      <xdr:col>9</xdr:col>
      <xdr:colOff>114150</xdr:colOff>
      <xdr:row>5</xdr:row>
      <xdr:rowOff>57000</xdr:rowOff>
    </xdr:from>
    <xdr:to>
      <xdr:col>10</xdr:col>
      <xdr:colOff>188826</xdr:colOff>
      <xdr:row>5</xdr:row>
      <xdr:rowOff>623928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CA44D0F0-D7DC-478C-835E-D3097F55D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500" y="1895325"/>
          <a:ext cx="569976" cy="5669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140325</xdr:colOff>
      <xdr:row>5</xdr:row>
      <xdr:rowOff>54600</xdr:rowOff>
    </xdr:from>
    <xdr:to>
      <xdr:col>32</xdr:col>
      <xdr:colOff>160518</xdr:colOff>
      <xdr:row>5</xdr:row>
      <xdr:rowOff>658104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89BF3E8E-3D41-42A8-98BE-BDB6CF09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9575" y="1892925"/>
          <a:ext cx="582168" cy="603504"/>
        </a:xfrm>
        <a:prstGeom prst="rect">
          <a:avLst/>
        </a:prstGeom>
      </xdr:spPr>
    </xdr:pic>
    <xdr:clientData/>
  </xdr:twoCellAnchor>
  <xdr:twoCellAnchor editAs="oneCell">
    <xdr:from>
      <xdr:col>25</xdr:col>
      <xdr:colOff>71250</xdr:colOff>
      <xdr:row>5</xdr:row>
      <xdr:rowOff>42675</xdr:rowOff>
    </xdr:from>
    <xdr:to>
      <xdr:col>26</xdr:col>
      <xdr:colOff>151641</xdr:colOff>
      <xdr:row>5</xdr:row>
      <xdr:rowOff>646179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22463F08-06E4-4BDC-8464-7C238DCF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925" y="1881000"/>
          <a:ext cx="585216" cy="603504"/>
        </a:xfrm>
        <a:prstGeom prst="rect">
          <a:avLst/>
        </a:prstGeom>
      </xdr:spPr>
    </xdr:pic>
    <xdr:clientData/>
  </xdr:twoCellAnchor>
  <xdr:twoCellAnchor editAs="oneCell">
    <xdr:from>
      <xdr:col>33</xdr:col>
      <xdr:colOff>78375</xdr:colOff>
      <xdr:row>5</xdr:row>
      <xdr:rowOff>68850</xdr:rowOff>
    </xdr:from>
    <xdr:to>
      <xdr:col>34</xdr:col>
      <xdr:colOff>209439</xdr:colOff>
      <xdr:row>5</xdr:row>
      <xdr:rowOff>699786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1E5E451B-48D0-43B4-B4A0-5B4BCFE55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875" y="1907175"/>
          <a:ext cx="588264" cy="630936"/>
        </a:xfrm>
        <a:prstGeom prst="rect">
          <a:avLst/>
        </a:prstGeom>
      </xdr:spPr>
    </xdr:pic>
    <xdr:clientData/>
  </xdr:twoCellAnchor>
  <xdr:twoCellAnchor editAs="oneCell">
    <xdr:from>
      <xdr:col>7</xdr:col>
      <xdr:colOff>114075</xdr:colOff>
      <xdr:row>5</xdr:row>
      <xdr:rowOff>66450</xdr:rowOff>
    </xdr:from>
    <xdr:to>
      <xdr:col>8</xdr:col>
      <xdr:colOff>204372</xdr:colOff>
      <xdr:row>5</xdr:row>
      <xdr:rowOff>648618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E62DEC68-2E2E-46BF-AC82-7E5C71A8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425" y="1904775"/>
          <a:ext cx="576072" cy="582168"/>
        </a:xfrm>
        <a:prstGeom prst="rect">
          <a:avLst/>
        </a:prstGeom>
      </xdr:spPr>
    </xdr:pic>
    <xdr:clientData/>
  </xdr:twoCellAnchor>
  <xdr:twoCellAnchor editAs="oneCell">
    <xdr:from>
      <xdr:col>11</xdr:col>
      <xdr:colOff>149775</xdr:colOff>
      <xdr:row>5</xdr:row>
      <xdr:rowOff>64050</xdr:rowOff>
    </xdr:from>
    <xdr:to>
      <xdr:col>12</xdr:col>
      <xdr:colOff>160824</xdr:colOff>
      <xdr:row>5</xdr:row>
      <xdr:rowOff>655362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id="{7C0B2AD8-592B-4817-8C32-7F2A56A50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650" y="1902375"/>
          <a:ext cx="573024" cy="591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K30"/>
  <sheetViews>
    <sheetView showGridLines="0" tabSelected="1" workbookViewId="0">
      <selection activeCell="D2" sqref="D2"/>
    </sheetView>
  </sheetViews>
  <sheetFormatPr defaultRowHeight="12.75" x14ac:dyDescent="0.2"/>
  <cols>
    <col min="1" max="1" width="3.85546875" style="8" customWidth="1"/>
    <col min="2" max="2" width="55.85546875" style="8" customWidth="1"/>
    <col min="3" max="3" width="55.85546875" customWidth="1"/>
    <col min="4" max="4" width="12.28515625" customWidth="1"/>
    <col min="5" max="5" width="12.5703125" style="8" customWidth="1"/>
    <col min="6" max="6" width="1.85546875" customWidth="1"/>
    <col min="7" max="7" width="10.85546875" customWidth="1"/>
    <col min="8" max="8" width="8.28515625" customWidth="1"/>
    <col min="9" max="9" width="10.7109375" customWidth="1"/>
    <col min="10" max="10" width="11" customWidth="1"/>
  </cols>
  <sheetData>
    <row r="1" spans="1:11" ht="27.75" customHeight="1" x14ac:dyDescent="0.25">
      <c r="A1" s="221" t="s">
        <v>0</v>
      </c>
      <c r="B1" s="250" t="s">
        <v>105</v>
      </c>
      <c r="C1" s="250"/>
      <c r="D1" s="222" t="s">
        <v>1</v>
      </c>
      <c r="E1" s="222" t="s">
        <v>2</v>
      </c>
      <c r="F1" s="206"/>
      <c r="G1" s="206"/>
      <c r="H1" s="206"/>
      <c r="I1" s="206"/>
      <c r="J1" s="6"/>
      <c r="K1" s="6"/>
    </row>
    <row r="2" spans="1:11" s="51" customFormat="1" ht="16.5" customHeight="1" x14ac:dyDescent="0.2">
      <c r="A2" s="223" t="s">
        <v>3</v>
      </c>
      <c r="B2" s="251" t="s">
        <v>4</v>
      </c>
      <c r="C2" s="251"/>
      <c r="D2" s="224">
        <f>DettaglioPresidente!AD35</f>
        <v>23</v>
      </c>
      <c r="E2" s="225">
        <v>23</v>
      </c>
      <c r="F2" s="207"/>
      <c r="G2" s="207"/>
      <c r="H2" s="207"/>
      <c r="I2" s="207"/>
      <c r="J2" s="50"/>
      <c r="K2" s="50"/>
    </row>
    <row r="3" spans="1:11" ht="18" customHeight="1" x14ac:dyDescent="0.2">
      <c r="A3" s="226"/>
      <c r="B3" s="234" t="s">
        <v>5</v>
      </c>
      <c r="C3" s="227" t="s">
        <v>6</v>
      </c>
      <c r="D3" s="228" t="s">
        <v>7</v>
      </c>
      <c r="E3" s="229" t="s">
        <v>8</v>
      </c>
      <c r="F3" s="206"/>
      <c r="G3" s="208"/>
      <c r="H3" s="206"/>
      <c r="I3" s="206"/>
      <c r="J3" s="6"/>
      <c r="K3" s="6"/>
    </row>
    <row r="4" spans="1:11" ht="38.25" customHeight="1" x14ac:dyDescent="0.2">
      <c r="A4" s="242">
        <v>1</v>
      </c>
      <c r="B4" s="235"/>
      <c r="C4" s="232" t="s">
        <v>9</v>
      </c>
      <c r="D4" s="248">
        <f>DettaglioPresidente!I32</f>
        <v>112</v>
      </c>
      <c r="E4" s="249">
        <f>DettaglioPresidente!K32</f>
        <v>1.0230179028132993E-2</v>
      </c>
      <c r="F4" s="208"/>
      <c r="G4" s="206"/>
      <c r="H4" s="206"/>
      <c r="I4" s="206"/>
      <c r="J4" s="6"/>
      <c r="K4" s="6"/>
    </row>
    <row r="5" spans="1:11" ht="30" customHeight="1" x14ac:dyDescent="0.2">
      <c r="A5" s="242"/>
      <c r="B5" s="236"/>
      <c r="C5" s="233"/>
      <c r="D5" s="248"/>
      <c r="E5" s="249"/>
      <c r="F5" s="208"/>
      <c r="G5" s="206"/>
      <c r="H5" s="208"/>
      <c r="I5" s="206"/>
      <c r="J5" s="6"/>
      <c r="K5" s="6"/>
    </row>
    <row r="6" spans="1:11" ht="39" customHeight="1" x14ac:dyDescent="0.2">
      <c r="A6" s="242">
        <v>2</v>
      </c>
      <c r="B6" s="235"/>
      <c r="C6" s="232" t="s">
        <v>95</v>
      </c>
      <c r="D6" s="248">
        <f>DettaglioPresidente!L32</f>
        <v>141</v>
      </c>
      <c r="E6" s="249">
        <f>DettaglioPresidente!N32</f>
        <v>1.2879064669346E-2</v>
      </c>
      <c r="F6" s="208"/>
      <c r="G6" s="208"/>
      <c r="H6" s="206"/>
      <c r="I6" s="206"/>
      <c r="J6" s="6"/>
      <c r="K6" s="6"/>
    </row>
    <row r="7" spans="1:11" ht="26.25" customHeight="1" x14ac:dyDescent="0.2">
      <c r="A7" s="242"/>
      <c r="B7" s="236"/>
      <c r="C7" s="233"/>
      <c r="D7" s="248"/>
      <c r="E7" s="249"/>
      <c r="F7" s="206"/>
      <c r="G7" s="208"/>
      <c r="H7" s="206"/>
      <c r="I7" s="206"/>
      <c r="J7" s="6"/>
      <c r="K7" s="6"/>
    </row>
    <row r="8" spans="1:11" ht="39" customHeight="1" x14ac:dyDescent="0.2">
      <c r="A8" s="242">
        <v>3</v>
      </c>
      <c r="B8" s="235"/>
      <c r="C8" s="232" t="s">
        <v>96</v>
      </c>
      <c r="D8" s="248">
        <f>DettaglioPresidente!O$32</f>
        <v>4448</v>
      </c>
      <c r="E8" s="249">
        <f>DettaglioPresidente!Q32</f>
        <v>0.40628425283156738</v>
      </c>
      <c r="F8" s="206"/>
      <c r="G8" s="206"/>
      <c r="H8" s="206"/>
      <c r="I8" s="206"/>
      <c r="J8" s="6"/>
      <c r="K8" s="6"/>
    </row>
    <row r="9" spans="1:11" ht="28.5" customHeight="1" x14ac:dyDescent="0.2">
      <c r="A9" s="242"/>
      <c r="B9" s="236"/>
      <c r="C9" s="233"/>
      <c r="D9" s="248"/>
      <c r="E9" s="249"/>
      <c r="F9" s="206"/>
      <c r="G9" s="208"/>
      <c r="H9" s="206"/>
      <c r="I9" s="206"/>
      <c r="J9" s="6"/>
      <c r="K9" s="6"/>
    </row>
    <row r="10" spans="1:11" ht="45.75" customHeight="1" x14ac:dyDescent="0.2">
      <c r="A10" s="242">
        <v>4</v>
      </c>
      <c r="B10" s="235"/>
      <c r="C10" s="232" t="s">
        <v>97</v>
      </c>
      <c r="D10" s="248">
        <f>DettaglioPresidente!R32</f>
        <v>743</v>
      </c>
      <c r="E10" s="249">
        <f>+DettaglioPresidente!T32</f>
        <v>6.7866276945560827E-2</v>
      </c>
      <c r="F10" s="208"/>
      <c r="G10" s="206"/>
      <c r="H10" s="206"/>
      <c r="I10" s="206"/>
      <c r="J10" s="6"/>
      <c r="K10" s="6"/>
    </row>
    <row r="11" spans="1:11" ht="21.75" customHeight="1" x14ac:dyDescent="0.2">
      <c r="A11" s="242"/>
      <c r="B11" s="236"/>
      <c r="C11" s="233"/>
      <c r="D11" s="248"/>
      <c r="E11" s="249"/>
      <c r="F11" s="206"/>
      <c r="G11" s="206"/>
      <c r="H11" s="206"/>
      <c r="I11" s="206"/>
      <c r="J11" s="6"/>
      <c r="K11" s="6"/>
    </row>
    <row r="12" spans="1:11" ht="25.5" customHeight="1" x14ac:dyDescent="0.2">
      <c r="A12" s="242">
        <v>5</v>
      </c>
      <c r="B12" s="235"/>
      <c r="C12" s="232" t="s">
        <v>98</v>
      </c>
      <c r="D12" s="248">
        <f>+DettaglioPresidente!U32</f>
        <v>47</v>
      </c>
      <c r="E12" s="249">
        <f>+DettaglioPresidente!W32</f>
        <v>4.2930215564486668E-3</v>
      </c>
      <c r="F12" s="206"/>
      <c r="G12" s="206"/>
      <c r="H12" s="206"/>
      <c r="I12" s="206"/>
      <c r="J12" s="6"/>
      <c r="K12" s="6"/>
    </row>
    <row r="13" spans="1:11" ht="41.25" customHeight="1" x14ac:dyDescent="0.2">
      <c r="A13" s="242"/>
      <c r="B13" s="236"/>
      <c r="C13" s="233"/>
      <c r="D13" s="248"/>
      <c r="E13" s="249"/>
      <c r="F13" s="208"/>
      <c r="G13" s="208"/>
      <c r="H13" s="206"/>
      <c r="I13" s="206"/>
      <c r="J13" s="6"/>
      <c r="K13" s="6"/>
    </row>
    <row r="14" spans="1:11" ht="30" customHeight="1" x14ac:dyDescent="0.2">
      <c r="A14" s="242">
        <v>6</v>
      </c>
      <c r="B14" s="235"/>
      <c r="C14" s="232" t="s">
        <v>99</v>
      </c>
      <c r="D14" s="248">
        <f>+DettaglioPresidente!X32</f>
        <v>5457</v>
      </c>
      <c r="E14" s="249">
        <f>+DettaglioPresidente!Z32</f>
        <v>0.49844720496894412</v>
      </c>
      <c r="F14" s="206"/>
      <c r="G14" s="206"/>
      <c r="H14" s="206"/>
      <c r="I14" s="206"/>
      <c r="J14" s="6"/>
      <c r="K14" s="6"/>
    </row>
    <row r="15" spans="1:11" ht="41.25" customHeight="1" x14ac:dyDescent="0.2">
      <c r="A15" s="242"/>
      <c r="B15" s="236"/>
      <c r="C15" s="233"/>
      <c r="D15" s="248"/>
      <c r="E15" s="249"/>
      <c r="F15" s="208"/>
      <c r="G15" s="208"/>
      <c r="H15" s="206"/>
      <c r="I15" s="206"/>
      <c r="J15" s="6"/>
      <c r="K15" s="6"/>
    </row>
    <row r="16" spans="1:11" ht="21" customHeight="1" x14ac:dyDescent="0.2">
      <c r="A16" s="242"/>
      <c r="B16" s="235"/>
      <c r="C16" s="232"/>
      <c r="D16" s="248"/>
      <c r="E16" s="249"/>
      <c r="F16" s="208"/>
      <c r="G16" s="208"/>
      <c r="H16" s="206"/>
      <c r="I16" s="206"/>
      <c r="J16" s="6"/>
      <c r="K16" s="6"/>
    </row>
    <row r="17" spans="1:11" ht="15.75" customHeight="1" x14ac:dyDescent="0.2">
      <c r="A17" s="242"/>
      <c r="B17" s="236"/>
      <c r="C17" s="233"/>
      <c r="D17" s="248"/>
      <c r="E17" s="249"/>
      <c r="F17" s="208"/>
      <c r="G17" s="208"/>
      <c r="H17" s="206"/>
      <c r="I17" s="206"/>
      <c r="J17" s="6"/>
      <c r="K17" s="6"/>
    </row>
    <row r="18" spans="1:11" ht="15.75" x14ac:dyDescent="0.2">
      <c r="A18" s="244" t="s">
        <v>10</v>
      </c>
      <c r="B18" s="245"/>
      <c r="C18" s="244"/>
      <c r="D18" s="40">
        <f>D4+D6+D8+D10+D12+D14+D16</f>
        <v>10948</v>
      </c>
      <c r="E18" s="230">
        <f>IF(D19=0,,D18/D$19)</f>
        <v>0.9485357823600763</v>
      </c>
      <c r="F18" s="206"/>
      <c r="G18" s="206"/>
      <c r="H18" s="206"/>
      <c r="I18" s="206"/>
      <c r="J18" s="6"/>
      <c r="K18" s="6"/>
    </row>
    <row r="19" spans="1:11" ht="15.75" x14ac:dyDescent="0.2">
      <c r="A19" s="247" t="s">
        <v>11</v>
      </c>
      <c r="B19" s="247"/>
      <c r="C19" s="247"/>
      <c r="D19" s="41">
        <f>DettaglioPresidente!H32</f>
        <v>11542</v>
      </c>
      <c r="E19" s="231">
        <f>+DettaglioPresidente!H33</f>
        <v>0.63820846004976495</v>
      </c>
      <c r="F19" s="206"/>
      <c r="G19" s="206"/>
      <c r="H19" s="206"/>
      <c r="I19" s="206"/>
      <c r="J19" s="6"/>
      <c r="K19" s="6"/>
    </row>
    <row r="20" spans="1:11" ht="15.75" x14ac:dyDescent="0.2">
      <c r="A20" s="246" t="s">
        <v>12</v>
      </c>
      <c r="B20" s="246"/>
      <c r="C20" s="246"/>
      <c r="D20" s="40">
        <f>DettaglioPresidente!AC32</f>
        <v>0</v>
      </c>
      <c r="E20" s="230">
        <f>IF(D23=0,,D20/D$23)</f>
        <v>0</v>
      </c>
      <c r="F20" s="206"/>
      <c r="G20" s="206"/>
      <c r="H20" s="209"/>
      <c r="I20" s="206"/>
      <c r="J20" s="6"/>
      <c r="K20" s="6"/>
    </row>
    <row r="21" spans="1:11" ht="15.75" x14ac:dyDescent="0.2">
      <c r="A21" s="243" t="s">
        <v>13</v>
      </c>
      <c r="B21" s="243"/>
      <c r="C21" s="243"/>
      <c r="D21" s="41">
        <f>DettaglioPresidente!AD32</f>
        <v>362</v>
      </c>
      <c r="E21" s="231">
        <f>IF(D23=0,,D21/D$23)</f>
        <v>3.1363715127360942E-2</v>
      </c>
      <c r="F21" s="206"/>
      <c r="G21" s="206"/>
      <c r="H21" s="206"/>
      <c r="I21" s="206"/>
      <c r="J21" s="6"/>
      <c r="K21" s="6"/>
    </row>
    <row r="22" spans="1:11" ht="15.75" x14ac:dyDescent="0.2">
      <c r="A22" s="246" t="s">
        <v>14</v>
      </c>
      <c r="B22" s="246"/>
      <c r="C22" s="246"/>
      <c r="D22" s="40">
        <f>DettaglioPresidente!AE32</f>
        <v>232</v>
      </c>
      <c r="E22" s="230">
        <f>IF(D23=0,,D22/D$23)</f>
        <v>2.0100502512562814E-2</v>
      </c>
      <c r="F22" s="206"/>
      <c r="G22" s="206"/>
      <c r="H22" s="206"/>
      <c r="I22" s="206"/>
      <c r="J22" s="6"/>
      <c r="K22" s="6"/>
    </row>
    <row r="23" spans="1:11" ht="15.75" x14ac:dyDescent="0.2">
      <c r="A23" s="243" t="s">
        <v>15</v>
      </c>
      <c r="B23" s="243"/>
      <c r="C23" s="243"/>
      <c r="D23" s="41">
        <f>D18+D20+D22+D21</f>
        <v>11542</v>
      </c>
      <c r="E23" s="41">
        <f>+D19</f>
        <v>11542</v>
      </c>
      <c r="F23" s="206"/>
      <c r="G23" s="206"/>
      <c r="H23" s="206"/>
      <c r="I23" s="206"/>
      <c r="J23" s="6"/>
      <c r="K23" s="6"/>
    </row>
    <row r="24" spans="1:11" ht="12.75" customHeight="1" x14ac:dyDescent="0.2">
      <c r="A24" s="210"/>
      <c r="B24" s="210"/>
      <c r="C24" s="206"/>
      <c r="D24" s="206"/>
      <c r="E24" s="210"/>
      <c r="F24" s="209"/>
      <c r="G24" s="7" t="s">
        <v>16</v>
      </c>
      <c r="H24" s="7" t="s">
        <v>17</v>
      </c>
      <c r="I24" s="7" t="s">
        <v>18</v>
      </c>
      <c r="J24" s="7" t="s">
        <v>19</v>
      </c>
      <c r="K24" s="6"/>
    </row>
    <row r="25" spans="1:11" ht="12.75" customHeight="1" x14ac:dyDescent="0.2">
      <c r="A25" s="210"/>
      <c r="B25" s="210"/>
      <c r="C25" s="211"/>
      <c r="D25" s="206"/>
      <c r="E25" s="210"/>
      <c r="F25" s="212"/>
      <c r="G25" s="9">
        <f>E6</f>
        <v>1.2879064669346E-2</v>
      </c>
      <c r="H25" s="9">
        <f>E8</f>
        <v>0.40628425283156738</v>
      </c>
      <c r="I25" s="9" t="e">
        <f>#REF!</f>
        <v>#REF!</v>
      </c>
      <c r="J25" s="9" t="e">
        <f>#REF!</f>
        <v>#REF!</v>
      </c>
      <c r="K25" s="6"/>
    </row>
    <row r="26" spans="1:11" x14ac:dyDescent="0.2">
      <c r="A26" s="210"/>
      <c r="B26" s="210"/>
      <c r="C26" s="208"/>
      <c r="D26" s="208"/>
      <c r="E26" s="210"/>
      <c r="F26" s="208"/>
    </row>
    <row r="27" spans="1:11" x14ac:dyDescent="0.2">
      <c r="A27" s="210"/>
      <c r="B27" s="210"/>
      <c r="C27" s="208"/>
      <c r="D27" s="208"/>
      <c r="E27" s="210"/>
      <c r="F27" s="208"/>
    </row>
    <row r="28" spans="1:11" x14ac:dyDescent="0.2">
      <c r="A28" s="210"/>
      <c r="B28" s="210"/>
      <c r="C28" s="208"/>
      <c r="D28" s="208"/>
      <c r="E28" s="210"/>
      <c r="F28" s="208"/>
    </row>
    <row r="29" spans="1:11" x14ac:dyDescent="0.2">
      <c r="A29" s="210"/>
      <c r="B29" s="210"/>
      <c r="C29" s="208"/>
      <c r="D29" s="208"/>
      <c r="E29" s="210"/>
      <c r="F29" s="208"/>
    </row>
    <row r="30" spans="1:11" x14ac:dyDescent="0.2">
      <c r="A30" s="210"/>
      <c r="B30" s="210"/>
      <c r="C30" s="208"/>
      <c r="D30" s="208"/>
      <c r="E30" s="210"/>
      <c r="F30" s="208"/>
    </row>
  </sheetData>
  <mergeCells count="29">
    <mergeCell ref="A10:A11"/>
    <mergeCell ref="A14:A15"/>
    <mergeCell ref="A4:A5"/>
    <mergeCell ref="D4:D5"/>
    <mergeCell ref="E4:E5"/>
    <mergeCell ref="A6:A7"/>
    <mergeCell ref="A8:A9"/>
    <mergeCell ref="D6:D7"/>
    <mergeCell ref="D8:D9"/>
    <mergeCell ref="E8:E9"/>
    <mergeCell ref="A12:A13"/>
    <mergeCell ref="B1:C1"/>
    <mergeCell ref="B2:C2"/>
    <mergeCell ref="E6:E7"/>
    <mergeCell ref="D10:D11"/>
    <mergeCell ref="E10:E11"/>
    <mergeCell ref="D16:D17"/>
    <mergeCell ref="E16:E17"/>
    <mergeCell ref="D14:D15"/>
    <mergeCell ref="E14:E15"/>
    <mergeCell ref="D12:D13"/>
    <mergeCell ref="E12:E13"/>
    <mergeCell ref="A16:A17"/>
    <mergeCell ref="A23:C23"/>
    <mergeCell ref="A18:C18"/>
    <mergeCell ref="A22:C22"/>
    <mergeCell ref="A19:C19"/>
    <mergeCell ref="A20:C20"/>
    <mergeCell ref="A21:C21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7" orientation="landscape" r:id="rId1"/>
  <headerFooter alignWithMargins="0"/>
  <drawing r:id="rId2"/>
  <webPublishItems count="1">
    <webPublishItem id="18699" divId="Comune2011_18699" sourceType="printArea" destinationFile="C:\elezioni2011\risultati\Sindaco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AK35"/>
  <sheetViews>
    <sheetView topLeftCell="D1" workbookViewId="0">
      <pane ySplit="6" topLeftCell="A19" activePane="bottomLeft" state="frozen"/>
      <selection sqref="A1:E21"/>
      <selection pane="bottomLeft" activeCell="AD35" sqref="AD35"/>
    </sheetView>
  </sheetViews>
  <sheetFormatPr defaultRowHeight="12.75" x14ac:dyDescent="0.2"/>
  <cols>
    <col min="1" max="1" width="4.140625" customWidth="1"/>
    <col min="2" max="2" width="21.5703125" customWidth="1"/>
    <col min="3" max="4" width="7" bestFit="1" customWidth="1"/>
    <col min="5" max="5" width="8.28515625" bestFit="1" customWidth="1"/>
    <col min="7" max="8" width="9" bestFit="1" customWidth="1"/>
    <col min="9" max="9" width="10.140625" customWidth="1"/>
    <col min="10" max="10" width="5.28515625" hidden="1" customWidth="1"/>
    <col min="11" max="11" width="10.42578125" bestFit="1" customWidth="1"/>
    <col min="12" max="12" width="9.28515625" customWidth="1"/>
    <col min="13" max="13" width="10.85546875" hidden="1" customWidth="1"/>
    <col min="14" max="14" width="10.42578125" bestFit="1" customWidth="1"/>
    <col min="15" max="15" width="8.5703125" customWidth="1"/>
    <col min="16" max="16" width="9.7109375" hidden="1" customWidth="1"/>
    <col min="17" max="17" width="12" customWidth="1"/>
    <col min="18" max="18" width="10.7109375" customWidth="1"/>
    <col min="19" max="19" width="10.42578125" hidden="1" customWidth="1"/>
    <col min="20" max="20" width="10.5703125" bestFit="1" customWidth="1"/>
    <col min="21" max="21" width="8.85546875" customWidth="1"/>
    <col min="22" max="22" width="10.5703125" hidden="1" customWidth="1"/>
    <col min="23" max="23" width="11" customWidth="1"/>
    <col min="24" max="24" width="9.7109375" customWidth="1"/>
    <col min="25" max="25" width="0" hidden="1" customWidth="1"/>
    <col min="26" max="26" width="11.7109375" customWidth="1"/>
    <col min="27" max="27" width="13.42578125" customWidth="1"/>
    <col min="28" max="28" width="9" customWidth="1"/>
    <col min="29" max="29" width="9.42578125" bestFit="1" customWidth="1"/>
    <col min="30" max="30" width="8.5703125" customWidth="1"/>
    <col min="31" max="32" width="8.7109375" customWidth="1"/>
    <col min="33" max="33" width="10.28515625" customWidth="1"/>
    <col min="34" max="34" width="6.42578125" customWidth="1"/>
    <col min="35" max="35" width="6" customWidth="1"/>
    <col min="36" max="37" width="9.28515625" bestFit="1" customWidth="1"/>
  </cols>
  <sheetData>
    <row r="1" spans="1:37" ht="19.5" x14ac:dyDescent="0.3">
      <c r="A1" s="274" t="s">
        <v>20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6"/>
      <c r="AH1" s="82"/>
      <c r="AI1" s="83"/>
      <c r="AJ1" s="83"/>
      <c r="AK1" s="83"/>
    </row>
    <row r="2" spans="1:37" ht="15.75" x14ac:dyDescent="0.25">
      <c r="A2" s="277" t="s">
        <v>88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9"/>
      <c r="AH2" s="84"/>
      <c r="AI2" s="83"/>
      <c r="AJ2" s="83"/>
      <c r="AK2" s="83"/>
    </row>
    <row r="3" spans="1:37" ht="13.5" thickBot="1" x14ac:dyDescent="0.25">
      <c r="A3" s="85"/>
      <c r="B3" s="237"/>
      <c r="C3" s="237"/>
      <c r="D3" s="237"/>
      <c r="E3" s="237"/>
      <c r="F3" s="237"/>
      <c r="G3" s="237"/>
      <c r="H3" s="237"/>
      <c r="I3" s="273" t="s">
        <v>21</v>
      </c>
      <c r="J3" s="273"/>
      <c r="K3" s="273"/>
      <c r="L3" s="273"/>
      <c r="M3" s="237">
        <f>COUNTIF(U8:U31,"&gt;0")</f>
        <v>19</v>
      </c>
      <c r="N3" s="240">
        <f>+COUNT(X8:X31)</f>
        <v>23</v>
      </c>
      <c r="O3" s="237" t="s">
        <v>22</v>
      </c>
      <c r="P3" s="237"/>
      <c r="Q3" s="237"/>
      <c r="R3" s="273"/>
      <c r="S3" s="273"/>
      <c r="T3" s="273"/>
      <c r="U3" s="273"/>
      <c r="V3" s="237">
        <f>COUNTIF(U8:U31,"&gt;0")</f>
        <v>19</v>
      </c>
      <c r="W3" s="237"/>
      <c r="X3" s="237"/>
      <c r="Y3" s="237"/>
      <c r="Z3" s="237" t="str">
        <f>"Scrutinati Maschi " &amp; AJ32 &amp; " su " &amp; F32</f>
        <v>Scrutinati Maschi 5748 su 5748</v>
      </c>
      <c r="AA3" s="237"/>
      <c r="AB3" s="237"/>
      <c r="AC3" s="237" t="str">
        <f>"Scrutinati Femmine " &amp; AK32 &amp; " su " &amp; G32</f>
        <v>Scrutinati Femmine 5794 su 5794</v>
      </c>
      <c r="AD3" s="237"/>
      <c r="AE3" s="237"/>
      <c r="AF3" s="237"/>
      <c r="AG3" s="86"/>
      <c r="AH3" s="87"/>
      <c r="AI3" s="88"/>
      <c r="AJ3" s="83"/>
      <c r="AK3" s="83"/>
    </row>
    <row r="4" spans="1:37" ht="69" customHeight="1" thickBot="1" x14ac:dyDescent="0.25">
      <c r="A4" s="89" t="s">
        <v>23</v>
      </c>
      <c r="B4" s="90" t="s">
        <v>24</v>
      </c>
      <c r="C4" s="280" t="s">
        <v>25</v>
      </c>
      <c r="D4" s="281"/>
      <c r="E4" s="282"/>
      <c r="F4" s="280" t="s">
        <v>26</v>
      </c>
      <c r="G4" s="281"/>
      <c r="H4" s="282"/>
      <c r="I4" s="265"/>
      <c r="J4" s="265"/>
      <c r="K4" s="266"/>
      <c r="L4" s="258"/>
      <c r="M4" s="259"/>
      <c r="N4" s="267"/>
      <c r="O4" s="258"/>
      <c r="P4" s="259"/>
      <c r="Q4" s="259"/>
      <c r="R4" s="258"/>
      <c r="S4" s="259"/>
      <c r="T4" s="267"/>
      <c r="U4" s="258"/>
      <c r="V4" s="259"/>
      <c r="W4" s="267"/>
      <c r="X4" s="258"/>
      <c r="Y4" s="259"/>
      <c r="Z4" s="259"/>
      <c r="AA4" s="283" t="s">
        <v>27</v>
      </c>
      <c r="AB4" s="265"/>
      <c r="AC4" s="265"/>
      <c r="AD4" s="265"/>
      <c r="AE4" s="265"/>
      <c r="AF4" s="265"/>
      <c r="AG4" s="266"/>
      <c r="AH4" s="91"/>
      <c r="AI4" s="88"/>
      <c r="AJ4" s="83"/>
      <c r="AK4" s="83"/>
    </row>
    <row r="5" spans="1:37" ht="12.75" customHeight="1" x14ac:dyDescent="0.2">
      <c r="A5" s="92"/>
      <c r="B5" s="93"/>
      <c r="C5" s="94" t="s">
        <v>28</v>
      </c>
      <c r="D5" s="95" t="s">
        <v>29</v>
      </c>
      <c r="E5" s="96" t="s">
        <v>30</v>
      </c>
      <c r="F5" s="94" t="s">
        <v>28</v>
      </c>
      <c r="G5" s="95" t="s">
        <v>29</v>
      </c>
      <c r="H5" s="96" t="s">
        <v>30</v>
      </c>
      <c r="I5" s="254" t="s">
        <v>31</v>
      </c>
      <c r="J5" s="262"/>
      <c r="K5" s="263"/>
      <c r="L5" s="254" t="s">
        <v>100</v>
      </c>
      <c r="M5" s="255"/>
      <c r="N5" s="263"/>
      <c r="O5" s="254" t="s">
        <v>101</v>
      </c>
      <c r="P5" s="255"/>
      <c r="Q5" s="255"/>
      <c r="R5" s="254" t="s">
        <v>102</v>
      </c>
      <c r="S5" s="262"/>
      <c r="T5" s="263"/>
      <c r="U5" s="254" t="s">
        <v>103</v>
      </c>
      <c r="V5" s="255"/>
      <c r="W5" s="263"/>
      <c r="X5" s="254" t="s">
        <v>104</v>
      </c>
      <c r="Y5" s="255"/>
      <c r="Z5" s="255"/>
      <c r="AA5" s="270"/>
      <c r="AB5" s="271"/>
      <c r="AC5" s="271"/>
      <c r="AD5" s="271"/>
      <c r="AE5" s="271"/>
      <c r="AF5" s="271"/>
      <c r="AG5" s="272"/>
      <c r="AH5" s="97"/>
      <c r="AI5" s="88"/>
      <c r="AJ5" s="83"/>
      <c r="AK5" s="83"/>
    </row>
    <row r="6" spans="1:37" ht="88.5" customHeight="1" thickBot="1" x14ac:dyDescent="0.25">
      <c r="A6" s="98"/>
      <c r="B6" s="99"/>
      <c r="C6" s="100"/>
      <c r="D6" s="101"/>
      <c r="E6" s="102"/>
      <c r="F6" s="100"/>
      <c r="G6" s="101"/>
      <c r="H6" s="102"/>
      <c r="I6" s="256"/>
      <c r="J6" s="257"/>
      <c r="K6" s="264"/>
      <c r="L6" s="256"/>
      <c r="M6" s="257"/>
      <c r="N6" s="264"/>
      <c r="O6" s="256"/>
      <c r="P6" s="257"/>
      <c r="Q6" s="257"/>
      <c r="R6" s="256"/>
      <c r="S6" s="257"/>
      <c r="T6" s="264"/>
      <c r="U6" s="256"/>
      <c r="V6" s="257"/>
      <c r="W6" s="264"/>
      <c r="X6" s="256"/>
      <c r="Y6" s="257"/>
      <c r="Z6" s="257"/>
      <c r="AA6" s="103" t="s">
        <v>10</v>
      </c>
      <c r="AB6" s="104" t="s">
        <v>32</v>
      </c>
      <c r="AC6" s="104" t="s">
        <v>33</v>
      </c>
      <c r="AD6" s="104" t="s">
        <v>34</v>
      </c>
      <c r="AE6" s="104" t="s">
        <v>35</v>
      </c>
      <c r="AF6" s="104" t="s">
        <v>36</v>
      </c>
      <c r="AG6" s="105" t="s">
        <v>37</v>
      </c>
      <c r="AH6" s="106" t="s">
        <v>38</v>
      </c>
      <c r="AI6" s="88" t="s">
        <v>39</v>
      </c>
      <c r="AJ6" s="83"/>
      <c r="AK6" s="83"/>
    </row>
    <row r="7" spans="1:37" s="6" customFormat="1" ht="32.25" customHeight="1" thickBot="1" x14ac:dyDescent="0.25">
      <c r="A7" s="107"/>
      <c r="B7" s="108"/>
      <c r="C7" s="109"/>
      <c r="D7" s="110"/>
      <c r="E7" s="111"/>
      <c r="F7" s="112"/>
      <c r="G7" s="113"/>
      <c r="H7" s="114"/>
      <c r="I7" s="213" t="s">
        <v>7</v>
      </c>
      <c r="J7" s="213" t="s">
        <v>40</v>
      </c>
      <c r="K7" s="214" t="s">
        <v>8</v>
      </c>
      <c r="L7" s="213" t="s">
        <v>7</v>
      </c>
      <c r="M7" s="213" t="s">
        <v>40</v>
      </c>
      <c r="N7" s="214" t="s">
        <v>8</v>
      </c>
      <c r="O7" s="213" t="s">
        <v>7</v>
      </c>
      <c r="P7" s="213" t="s">
        <v>40</v>
      </c>
      <c r="Q7" s="214" t="s">
        <v>8</v>
      </c>
      <c r="R7" s="213" t="s">
        <v>7</v>
      </c>
      <c r="S7" s="213" t="s">
        <v>40</v>
      </c>
      <c r="T7" s="214" t="s">
        <v>8</v>
      </c>
      <c r="U7" s="213" t="s">
        <v>7</v>
      </c>
      <c r="V7" s="213" t="s">
        <v>40</v>
      </c>
      <c r="W7" s="214" t="s">
        <v>8</v>
      </c>
      <c r="X7" s="213" t="s">
        <v>7</v>
      </c>
      <c r="Y7" s="213" t="s">
        <v>40</v>
      </c>
      <c r="Z7" s="215" t="s">
        <v>8</v>
      </c>
      <c r="AA7" s="216" t="s">
        <v>41</v>
      </c>
      <c r="AB7" s="217" t="s">
        <v>42</v>
      </c>
      <c r="AC7" s="217">
        <v>1</v>
      </c>
      <c r="AD7" s="217">
        <v>2</v>
      </c>
      <c r="AE7" s="217">
        <v>3</v>
      </c>
      <c r="AF7" s="218" t="s">
        <v>43</v>
      </c>
      <c r="AG7" s="219" t="s">
        <v>44</v>
      </c>
      <c r="AH7" s="106"/>
      <c r="AI7" s="115"/>
      <c r="AJ7" s="116"/>
      <c r="AK7" s="116"/>
    </row>
    <row r="8" spans="1:37" ht="15.75" x14ac:dyDescent="0.25">
      <c r="A8" s="117">
        <v>1</v>
      </c>
      <c r="B8" s="118" t="s">
        <v>45</v>
      </c>
      <c r="C8" s="119">
        <v>414</v>
      </c>
      <c r="D8" s="119">
        <v>439</v>
      </c>
      <c r="E8" s="120">
        <f>+C8+D8</f>
        <v>853</v>
      </c>
      <c r="F8" s="10">
        <v>174</v>
      </c>
      <c r="G8" s="11">
        <v>172</v>
      </c>
      <c r="H8" s="121">
        <f>SUM(F8:G8)</f>
        <v>346</v>
      </c>
      <c r="I8" s="12">
        <v>6</v>
      </c>
      <c r="J8" s="12"/>
      <c r="K8" s="13">
        <f>IF(AA8=0,,I8/AA8)</f>
        <v>1.834862385321101E-2</v>
      </c>
      <c r="L8" s="14">
        <v>7</v>
      </c>
      <c r="M8" s="14"/>
      <c r="N8" s="13">
        <f t="shared" ref="N8:N19" si="0">IF(AA8=0,,L8/AA8)</f>
        <v>2.1406727828746176E-2</v>
      </c>
      <c r="O8" s="14">
        <v>121</v>
      </c>
      <c r="P8" s="14"/>
      <c r="Q8" s="13">
        <f t="shared" ref="Q8:Q19" si="1">IF(AA8=0,,O8/AA8)</f>
        <v>0.37003058103975534</v>
      </c>
      <c r="R8" s="12">
        <v>41</v>
      </c>
      <c r="S8" s="12"/>
      <c r="T8" s="13">
        <f t="shared" ref="T8:T19" si="2">IF(AA8=0,,R8/AA8)</f>
        <v>0.12538226299694188</v>
      </c>
      <c r="U8" s="14">
        <v>4</v>
      </c>
      <c r="V8" s="14"/>
      <c r="W8" s="13">
        <f t="shared" ref="W8:W19" si="3">IF(AA8=0,,U8/AA8)</f>
        <v>1.2232415902140673E-2</v>
      </c>
      <c r="X8" s="14">
        <v>148</v>
      </c>
      <c r="Y8" s="14"/>
      <c r="Z8" s="13">
        <f t="shared" ref="Z8:Z19" si="4">IF(AA8=0,,X8/AA8)</f>
        <v>0.45259938837920488</v>
      </c>
      <c r="AA8" s="122">
        <f>SUM(O8,L8,I8,R8,U8,X8)</f>
        <v>327</v>
      </c>
      <c r="AB8" s="123">
        <f>+DettaglioListe!AK8</f>
        <v>33</v>
      </c>
      <c r="AC8" s="11">
        <v>0</v>
      </c>
      <c r="AD8" s="11">
        <v>8</v>
      </c>
      <c r="AE8" s="11">
        <v>11</v>
      </c>
      <c r="AF8" s="42">
        <f>+AC8+AD8+AE8</f>
        <v>19</v>
      </c>
      <c r="AG8" s="43">
        <f t="shared" ref="AG8:AG19" si="5">+AA8+AF8</f>
        <v>346</v>
      </c>
      <c r="AH8" s="44">
        <f t="shared" ref="AH8:AH19" si="6">AG8-H8</f>
        <v>0</v>
      </c>
      <c r="AI8" s="45">
        <f>P8+M8+J8+S8+V8+Y8</f>
        <v>0</v>
      </c>
      <c r="AJ8" s="83">
        <f t="shared" ref="AJ8:AJ31" si="7">IF(X8&gt;0,F8,0)</f>
        <v>174</v>
      </c>
      <c r="AK8" s="83">
        <f t="shared" ref="AK8:AK31" si="8">IF(X8&gt;0,G8,0)</f>
        <v>172</v>
      </c>
    </row>
    <row r="9" spans="1:37" ht="15.75" x14ac:dyDescent="0.25">
      <c r="A9" s="124">
        <v>2</v>
      </c>
      <c r="B9" s="125" t="s">
        <v>45</v>
      </c>
      <c r="C9" s="126">
        <v>365</v>
      </c>
      <c r="D9" s="126">
        <v>345</v>
      </c>
      <c r="E9" s="127">
        <f t="shared" ref="E9:E31" si="9">+C9+D9</f>
        <v>710</v>
      </c>
      <c r="F9" s="15">
        <v>217</v>
      </c>
      <c r="G9" s="16">
        <v>212</v>
      </c>
      <c r="H9" s="128">
        <f t="shared" ref="H9:H19" si="10">SUM(F9:G9)</f>
        <v>429</v>
      </c>
      <c r="I9" s="17">
        <v>3</v>
      </c>
      <c r="J9" s="17"/>
      <c r="K9" s="241">
        <f t="shared" ref="K9:K31" si="11">IF(AA9=0,,I9/AA9)</f>
        <v>7.4074074074074077E-3</v>
      </c>
      <c r="L9" s="19">
        <v>7</v>
      </c>
      <c r="M9" s="19"/>
      <c r="N9" s="18">
        <f t="shared" si="0"/>
        <v>1.7283950617283949E-2</v>
      </c>
      <c r="O9" s="19">
        <v>182</v>
      </c>
      <c r="P9" s="19"/>
      <c r="Q9" s="18">
        <f t="shared" si="1"/>
        <v>0.44938271604938274</v>
      </c>
      <c r="R9" s="17">
        <v>21</v>
      </c>
      <c r="S9" s="17"/>
      <c r="T9" s="18">
        <f t="shared" si="2"/>
        <v>5.185185185185185E-2</v>
      </c>
      <c r="U9" s="19">
        <v>2</v>
      </c>
      <c r="V9" s="19"/>
      <c r="W9" s="18">
        <f t="shared" si="3"/>
        <v>4.9382716049382715E-3</v>
      </c>
      <c r="X9" s="19">
        <v>190</v>
      </c>
      <c r="Y9" s="19"/>
      <c r="Z9" s="18">
        <f t="shared" si="4"/>
        <v>0.46913580246913578</v>
      </c>
      <c r="AA9" s="129">
        <f>SUM(O9,L9,I9,R9,U9,X9)</f>
        <v>405</v>
      </c>
      <c r="AB9" s="130">
        <f>+DettaglioListe!AK9</f>
        <v>40</v>
      </c>
      <c r="AC9" s="20">
        <v>0</v>
      </c>
      <c r="AD9" s="20">
        <v>15</v>
      </c>
      <c r="AE9" s="20">
        <v>9</v>
      </c>
      <c r="AF9" s="46">
        <f t="shared" ref="AF9:AF31" si="12">+AC9+AD9+AE9</f>
        <v>24</v>
      </c>
      <c r="AG9" s="47">
        <f t="shared" si="5"/>
        <v>429</v>
      </c>
      <c r="AH9" s="44">
        <f t="shared" si="6"/>
        <v>0</v>
      </c>
      <c r="AI9" s="45">
        <f t="shared" ref="AI9:AI31" si="13">P9+M9+J9+S9+V9+Y9</f>
        <v>0</v>
      </c>
      <c r="AJ9" s="83">
        <f t="shared" si="7"/>
        <v>217</v>
      </c>
      <c r="AK9" s="83">
        <f t="shared" si="8"/>
        <v>212</v>
      </c>
    </row>
    <row r="10" spans="1:37" ht="15.75" x14ac:dyDescent="0.25">
      <c r="A10" s="131">
        <v>3</v>
      </c>
      <c r="B10" s="132" t="s">
        <v>45</v>
      </c>
      <c r="C10" s="133">
        <v>443</v>
      </c>
      <c r="D10" s="133">
        <v>506</v>
      </c>
      <c r="E10" s="134">
        <f t="shared" si="9"/>
        <v>949</v>
      </c>
      <c r="F10" s="21">
        <v>321</v>
      </c>
      <c r="G10" s="22">
        <v>335</v>
      </c>
      <c r="H10" s="137">
        <f t="shared" si="10"/>
        <v>656</v>
      </c>
      <c r="I10" s="23">
        <v>8</v>
      </c>
      <c r="J10" s="23"/>
      <c r="K10" s="24">
        <f t="shared" si="11"/>
        <v>1.2841091492776886E-2</v>
      </c>
      <c r="L10" s="25">
        <v>6</v>
      </c>
      <c r="M10" s="25"/>
      <c r="N10" s="24">
        <f t="shared" si="0"/>
        <v>9.630818619582664E-3</v>
      </c>
      <c r="O10" s="25">
        <v>277</v>
      </c>
      <c r="P10" s="25"/>
      <c r="Q10" s="24">
        <f t="shared" si="1"/>
        <v>0.4446227929373997</v>
      </c>
      <c r="R10" s="23">
        <v>27</v>
      </c>
      <c r="S10" s="23"/>
      <c r="T10" s="24">
        <f t="shared" si="2"/>
        <v>4.3338683788121987E-2</v>
      </c>
      <c r="U10" s="25">
        <v>0</v>
      </c>
      <c r="V10" s="25"/>
      <c r="W10" s="24">
        <f t="shared" si="3"/>
        <v>0</v>
      </c>
      <c r="X10" s="25">
        <v>305</v>
      </c>
      <c r="Y10" s="25"/>
      <c r="Z10" s="24">
        <f t="shared" si="4"/>
        <v>0.4895666131621188</v>
      </c>
      <c r="AA10" s="140">
        <f t="shared" ref="AA10:AA31" si="14">SUM(O10,L10,I10,R10,U10,X10)</f>
        <v>623</v>
      </c>
      <c r="AB10" s="141">
        <f>+DettaglioListe!AK10</f>
        <v>74</v>
      </c>
      <c r="AC10" s="22">
        <v>0</v>
      </c>
      <c r="AD10" s="22">
        <v>19</v>
      </c>
      <c r="AE10" s="22">
        <v>14</v>
      </c>
      <c r="AF10" s="48">
        <f t="shared" si="12"/>
        <v>33</v>
      </c>
      <c r="AG10" s="49">
        <f t="shared" si="5"/>
        <v>656</v>
      </c>
      <c r="AH10" s="44">
        <f t="shared" si="6"/>
        <v>0</v>
      </c>
      <c r="AI10" s="45">
        <f t="shared" si="13"/>
        <v>0</v>
      </c>
      <c r="AJ10" s="83">
        <f t="shared" si="7"/>
        <v>321</v>
      </c>
      <c r="AK10" s="83">
        <f t="shared" si="8"/>
        <v>335</v>
      </c>
    </row>
    <row r="11" spans="1:37" ht="15.75" x14ac:dyDescent="0.25">
      <c r="A11" s="124">
        <v>4</v>
      </c>
      <c r="B11" s="125" t="s">
        <v>45</v>
      </c>
      <c r="C11" s="126">
        <v>280</v>
      </c>
      <c r="D11" s="126">
        <v>302</v>
      </c>
      <c r="E11" s="127">
        <f t="shared" si="9"/>
        <v>582</v>
      </c>
      <c r="F11" s="15">
        <v>143</v>
      </c>
      <c r="G11" s="16">
        <v>165</v>
      </c>
      <c r="H11" s="128">
        <f t="shared" si="10"/>
        <v>308</v>
      </c>
      <c r="I11" s="17">
        <v>6</v>
      </c>
      <c r="J11" s="17"/>
      <c r="K11" s="18">
        <f t="shared" si="11"/>
        <v>2.0833333333333332E-2</v>
      </c>
      <c r="L11" s="19">
        <v>5</v>
      </c>
      <c r="M11" s="19"/>
      <c r="N11" s="18">
        <f t="shared" si="0"/>
        <v>1.7361111111111112E-2</v>
      </c>
      <c r="O11" s="19">
        <v>128</v>
      </c>
      <c r="P11" s="19"/>
      <c r="Q11" s="18">
        <f t="shared" si="1"/>
        <v>0.44444444444444442</v>
      </c>
      <c r="R11" s="17">
        <v>15</v>
      </c>
      <c r="S11" s="17"/>
      <c r="T11" s="18">
        <f t="shared" si="2"/>
        <v>5.2083333333333336E-2</v>
      </c>
      <c r="U11" s="19">
        <v>2</v>
      </c>
      <c r="V11" s="19"/>
      <c r="W11" s="18">
        <f t="shared" si="3"/>
        <v>6.9444444444444441E-3</v>
      </c>
      <c r="X11" s="19">
        <v>132</v>
      </c>
      <c r="Y11" s="19"/>
      <c r="Z11" s="18">
        <f t="shared" si="4"/>
        <v>0.45833333333333331</v>
      </c>
      <c r="AA11" s="129">
        <f t="shared" si="14"/>
        <v>288</v>
      </c>
      <c r="AB11" s="130">
        <f>+DettaglioListe!AK11</f>
        <v>19</v>
      </c>
      <c r="AC11" s="20">
        <v>0</v>
      </c>
      <c r="AD11" s="20">
        <v>12</v>
      </c>
      <c r="AE11" s="20">
        <v>8</v>
      </c>
      <c r="AF11" s="46">
        <f t="shared" si="12"/>
        <v>20</v>
      </c>
      <c r="AG11" s="47">
        <f t="shared" si="5"/>
        <v>308</v>
      </c>
      <c r="AH11" s="44">
        <f t="shared" si="6"/>
        <v>0</v>
      </c>
      <c r="AI11" s="45">
        <f t="shared" si="13"/>
        <v>0</v>
      </c>
      <c r="AJ11" s="83">
        <f t="shared" si="7"/>
        <v>143</v>
      </c>
      <c r="AK11" s="83">
        <f t="shared" si="8"/>
        <v>165</v>
      </c>
    </row>
    <row r="12" spans="1:37" ht="15.75" x14ac:dyDescent="0.25">
      <c r="A12" s="131">
        <v>5</v>
      </c>
      <c r="B12" s="132" t="s">
        <v>46</v>
      </c>
      <c r="C12" s="133">
        <v>359</v>
      </c>
      <c r="D12" s="133">
        <v>393</v>
      </c>
      <c r="E12" s="134">
        <f t="shared" si="9"/>
        <v>752</v>
      </c>
      <c r="F12" s="21">
        <v>243</v>
      </c>
      <c r="G12" s="22">
        <v>265</v>
      </c>
      <c r="H12" s="137">
        <f t="shared" si="10"/>
        <v>508</v>
      </c>
      <c r="I12" s="23">
        <v>4</v>
      </c>
      <c r="J12" s="23"/>
      <c r="K12" s="24">
        <f t="shared" si="11"/>
        <v>8.2644628099173556E-3</v>
      </c>
      <c r="L12" s="25">
        <v>2</v>
      </c>
      <c r="M12" s="25"/>
      <c r="N12" s="24">
        <f t="shared" si="0"/>
        <v>4.1322314049586778E-3</v>
      </c>
      <c r="O12" s="25">
        <v>186</v>
      </c>
      <c r="P12" s="25"/>
      <c r="Q12" s="24">
        <f t="shared" si="1"/>
        <v>0.38429752066115702</v>
      </c>
      <c r="R12" s="23">
        <v>32</v>
      </c>
      <c r="S12" s="23"/>
      <c r="T12" s="24">
        <f t="shared" si="2"/>
        <v>6.6115702479338845E-2</v>
      </c>
      <c r="U12" s="25">
        <v>0</v>
      </c>
      <c r="V12" s="25"/>
      <c r="W12" s="24">
        <f t="shared" si="3"/>
        <v>0</v>
      </c>
      <c r="X12" s="25">
        <v>260</v>
      </c>
      <c r="Y12" s="25"/>
      <c r="Z12" s="24">
        <f t="shared" si="4"/>
        <v>0.53719008264462809</v>
      </c>
      <c r="AA12" s="140">
        <f t="shared" si="14"/>
        <v>484</v>
      </c>
      <c r="AB12" s="141">
        <f>+DettaglioListe!AK12</f>
        <v>45</v>
      </c>
      <c r="AC12" s="22">
        <v>0</v>
      </c>
      <c r="AD12" s="22">
        <v>19</v>
      </c>
      <c r="AE12" s="22">
        <v>5</v>
      </c>
      <c r="AF12" s="48">
        <f t="shared" si="12"/>
        <v>24</v>
      </c>
      <c r="AG12" s="49">
        <f t="shared" si="5"/>
        <v>508</v>
      </c>
      <c r="AH12" s="44">
        <f t="shared" si="6"/>
        <v>0</v>
      </c>
      <c r="AI12" s="45">
        <f t="shared" si="13"/>
        <v>0</v>
      </c>
      <c r="AJ12" s="83">
        <f t="shared" si="7"/>
        <v>243</v>
      </c>
      <c r="AK12" s="83">
        <f t="shared" si="8"/>
        <v>265</v>
      </c>
    </row>
    <row r="13" spans="1:37" ht="15.75" x14ac:dyDescent="0.25">
      <c r="A13" s="124">
        <v>6</v>
      </c>
      <c r="B13" s="125" t="s">
        <v>46</v>
      </c>
      <c r="C13" s="126">
        <v>363</v>
      </c>
      <c r="D13" s="126">
        <v>389</v>
      </c>
      <c r="E13" s="127">
        <f t="shared" si="9"/>
        <v>752</v>
      </c>
      <c r="F13" s="15">
        <v>248</v>
      </c>
      <c r="G13" s="16">
        <v>247</v>
      </c>
      <c r="H13" s="128">
        <f t="shared" si="10"/>
        <v>495</v>
      </c>
      <c r="I13" s="17">
        <v>6</v>
      </c>
      <c r="J13" s="17"/>
      <c r="K13" s="18">
        <f t="shared" si="11"/>
        <v>1.2422360248447204E-2</v>
      </c>
      <c r="L13" s="19">
        <v>5</v>
      </c>
      <c r="M13" s="19"/>
      <c r="N13" s="18">
        <f t="shared" si="0"/>
        <v>1.0351966873706004E-2</v>
      </c>
      <c r="O13" s="19">
        <v>179</v>
      </c>
      <c r="P13" s="19"/>
      <c r="Q13" s="18">
        <f t="shared" si="1"/>
        <v>0.37060041407867494</v>
      </c>
      <c r="R13" s="17">
        <v>42</v>
      </c>
      <c r="S13" s="17"/>
      <c r="T13" s="18">
        <f t="shared" si="2"/>
        <v>8.6956521739130432E-2</v>
      </c>
      <c r="U13" s="19">
        <v>4</v>
      </c>
      <c r="V13" s="19"/>
      <c r="W13" s="18">
        <f t="shared" si="3"/>
        <v>8.2815734989648039E-3</v>
      </c>
      <c r="X13" s="19">
        <v>247</v>
      </c>
      <c r="Y13" s="19"/>
      <c r="Z13" s="18">
        <f t="shared" si="4"/>
        <v>0.51138716356107661</v>
      </c>
      <c r="AA13" s="129">
        <f t="shared" si="14"/>
        <v>483</v>
      </c>
      <c r="AB13" s="130">
        <f>+DettaglioListe!AK13</f>
        <v>40</v>
      </c>
      <c r="AC13" s="20">
        <v>0</v>
      </c>
      <c r="AD13" s="20">
        <v>8</v>
      </c>
      <c r="AE13" s="20">
        <v>4</v>
      </c>
      <c r="AF13" s="46">
        <f t="shared" si="12"/>
        <v>12</v>
      </c>
      <c r="AG13" s="47">
        <f t="shared" si="5"/>
        <v>495</v>
      </c>
      <c r="AH13" s="55">
        <f t="shared" si="6"/>
        <v>0</v>
      </c>
      <c r="AI13" s="45">
        <f t="shared" si="13"/>
        <v>0</v>
      </c>
      <c r="AJ13" s="83">
        <f t="shared" si="7"/>
        <v>248</v>
      </c>
      <c r="AK13" s="83">
        <f t="shared" si="8"/>
        <v>247</v>
      </c>
    </row>
    <row r="14" spans="1:37" ht="15.75" x14ac:dyDescent="0.25">
      <c r="A14" s="131">
        <v>7</v>
      </c>
      <c r="B14" s="132" t="s">
        <v>46</v>
      </c>
      <c r="C14" s="133">
        <v>343</v>
      </c>
      <c r="D14" s="133">
        <v>388</v>
      </c>
      <c r="E14" s="134">
        <f t="shared" si="9"/>
        <v>731</v>
      </c>
      <c r="F14" s="21">
        <v>227</v>
      </c>
      <c r="G14" s="22">
        <v>250</v>
      </c>
      <c r="H14" s="137">
        <f t="shared" si="10"/>
        <v>477</v>
      </c>
      <c r="I14" s="23">
        <v>4</v>
      </c>
      <c r="J14" s="23"/>
      <c r="K14" s="24">
        <f t="shared" si="11"/>
        <v>8.6767895878524948E-3</v>
      </c>
      <c r="L14" s="25">
        <v>5</v>
      </c>
      <c r="M14" s="25"/>
      <c r="N14" s="24">
        <f t="shared" si="0"/>
        <v>1.0845986984815618E-2</v>
      </c>
      <c r="O14" s="25">
        <v>190</v>
      </c>
      <c r="P14" s="25"/>
      <c r="Q14" s="24">
        <f t="shared" si="1"/>
        <v>0.4121475054229935</v>
      </c>
      <c r="R14" s="23">
        <v>21</v>
      </c>
      <c r="S14" s="23"/>
      <c r="T14" s="24">
        <f t="shared" si="2"/>
        <v>4.5553145336225599E-2</v>
      </c>
      <c r="U14" s="25">
        <v>2</v>
      </c>
      <c r="V14" s="25"/>
      <c r="W14" s="24">
        <f t="shared" si="3"/>
        <v>4.3383947939262474E-3</v>
      </c>
      <c r="X14" s="25">
        <v>239</v>
      </c>
      <c r="Y14" s="25"/>
      <c r="Z14" s="24">
        <f t="shared" si="4"/>
        <v>0.51843817787418656</v>
      </c>
      <c r="AA14" s="140">
        <f t="shared" si="14"/>
        <v>461</v>
      </c>
      <c r="AB14" s="141">
        <f>+DettaglioListe!AK14</f>
        <v>48</v>
      </c>
      <c r="AC14" s="22">
        <v>0</v>
      </c>
      <c r="AD14" s="22">
        <v>8</v>
      </c>
      <c r="AE14" s="22">
        <v>8</v>
      </c>
      <c r="AF14" s="48">
        <f t="shared" si="12"/>
        <v>16</v>
      </c>
      <c r="AG14" s="49">
        <f t="shared" si="5"/>
        <v>477</v>
      </c>
      <c r="AH14" s="44">
        <f t="shared" si="6"/>
        <v>0</v>
      </c>
      <c r="AI14" s="45">
        <f t="shared" si="13"/>
        <v>0</v>
      </c>
      <c r="AJ14" s="83">
        <f t="shared" si="7"/>
        <v>227</v>
      </c>
      <c r="AK14" s="83">
        <f t="shared" si="8"/>
        <v>250</v>
      </c>
    </row>
    <row r="15" spans="1:37" ht="15.75" x14ac:dyDescent="0.25">
      <c r="A15" s="124">
        <v>8</v>
      </c>
      <c r="B15" s="125" t="s">
        <v>47</v>
      </c>
      <c r="C15" s="126">
        <v>448</v>
      </c>
      <c r="D15" s="126">
        <v>500</v>
      </c>
      <c r="E15" s="127">
        <f t="shared" si="9"/>
        <v>948</v>
      </c>
      <c r="F15" s="15">
        <v>299</v>
      </c>
      <c r="G15" s="16">
        <v>308</v>
      </c>
      <c r="H15" s="128">
        <f t="shared" si="10"/>
        <v>607</v>
      </c>
      <c r="I15" s="17">
        <v>5</v>
      </c>
      <c r="J15" s="17"/>
      <c r="K15" s="18">
        <f t="shared" si="11"/>
        <v>8.9285714285714281E-3</v>
      </c>
      <c r="L15" s="19">
        <v>7</v>
      </c>
      <c r="M15" s="19"/>
      <c r="N15" s="18">
        <f t="shared" si="0"/>
        <v>1.2500000000000001E-2</v>
      </c>
      <c r="O15" s="19">
        <v>241</v>
      </c>
      <c r="P15" s="19"/>
      <c r="Q15" s="18">
        <f t="shared" si="1"/>
        <v>0.43035714285714288</v>
      </c>
      <c r="R15" s="17">
        <v>29</v>
      </c>
      <c r="S15" s="17"/>
      <c r="T15" s="18">
        <f t="shared" si="2"/>
        <v>5.1785714285714289E-2</v>
      </c>
      <c r="U15" s="19">
        <v>2</v>
      </c>
      <c r="V15" s="19"/>
      <c r="W15" s="18">
        <f t="shared" si="3"/>
        <v>3.5714285714285713E-3</v>
      </c>
      <c r="X15" s="19">
        <v>276</v>
      </c>
      <c r="Y15" s="19"/>
      <c r="Z15" s="18">
        <f t="shared" si="4"/>
        <v>0.49285714285714288</v>
      </c>
      <c r="AA15" s="129">
        <f t="shared" si="14"/>
        <v>560</v>
      </c>
      <c r="AB15" s="130">
        <f>+DettaglioListe!AK15</f>
        <v>29</v>
      </c>
      <c r="AC15" s="20">
        <v>0</v>
      </c>
      <c r="AD15" s="20">
        <v>23</v>
      </c>
      <c r="AE15" s="20">
        <v>24</v>
      </c>
      <c r="AF15" s="46">
        <f t="shared" si="12"/>
        <v>47</v>
      </c>
      <c r="AG15" s="47">
        <f t="shared" si="5"/>
        <v>607</v>
      </c>
      <c r="AH15" s="44">
        <f t="shared" si="6"/>
        <v>0</v>
      </c>
      <c r="AI15" s="45">
        <f t="shared" si="13"/>
        <v>0</v>
      </c>
      <c r="AJ15" s="83">
        <f t="shared" si="7"/>
        <v>299</v>
      </c>
      <c r="AK15" s="83">
        <f t="shared" si="8"/>
        <v>308</v>
      </c>
    </row>
    <row r="16" spans="1:37" ht="15.75" x14ac:dyDescent="0.25">
      <c r="A16" s="131">
        <v>9</v>
      </c>
      <c r="B16" s="132" t="s">
        <v>47</v>
      </c>
      <c r="C16" s="133">
        <v>430</v>
      </c>
      <c r="D16" s="133">
        <v>485</v>
      </c>
      <c r="E16" s="134">
        <f t="shared" si="9"/>
        <v>915</v>
      </c>
      <c r="F16" s="21">
        <v>284</v>
      </c>
      <c r="G16" s="22">
        <v>307</v>
      </c>
      <c r="H16" s="137">
        <f t="shared" si="10"/>
        <v>591</v>
      </c>
      <c r="I16" s="23">
        <v>3</v>
      </c>
      <c r="J16" s="23"/>
      <c r="K16" s="24">
        <f t="shared" si="11"/>
        <v>5.2816901408450703E-3</v>
      </c>
      <c r="L16" s="25">
        <v>8</v>
      </c>
      <c r="M16" s="25"/>
      <c r="N16" s="24">
        <f t="shared" si="0"/>
        <v>1.4084507042253521E-2</v>
      </c>
      <c r="O16" s="25">
        <v>213</v>
      </c>
      <c r="P16" s="25"/>
      <c r="Q16" s="24">
        <f t="shared" si="1"/>
        <v>0.375</v>
      </c>
      <c r="R16" s="23">
        <v>38</v>
      </c>
      <c r="S16" s="23"/>
      <c r="T16" s="24">
        <f t="shared" si="2"/>
        <v>6.6901408450704219E-2</v>
      </c>
      <c r="U16" s="25">
        <v>0</v>
      </c>
      <c r="V16" s="25"/>
      <c r="W16" s="24">
        <f t="shared" si="3"/>
        <v>0</v>
      </c>
      <c r="X16" s="25">
        <v>306</v>
      </c>
      <c r="Y16" s="25"/>
      <c r="Z16" s="24">
        <f t="shared" si="4"/>
        <v>0.53873239436619713</v>
      </c>
      <c r="AA16" s="140">
        <f t="shared" si="14"/>
        <v>568</v>
      </c>
      <c r="AB16" s="141">
        <f>+DettaglioListe!AK16</f>
        <v>50</v>
      </c>
      <c r="AC16" s="22">
        <v>0</v>
      </c>
      <c r="AD16" s="22">
        <v>17</v>
      </c>
      <c r="AE16" s="22">
        <v>6</v>
      </c>
      <c r="AF16" s="48">
        <f t="shared" si="12"/>
        <v>23</v>
      </c>
      <c r="AG16" s="49">
        <f t="shared" si="5"/>
        <v>591</v>
      </c>
      <c r="AH16" s="44">
        <f t="shared" si="6"/>
        <v>0</v>
      </c>
      <c r="AI16" s="45">
        <f t="shared" si="13"/>
        <v>0</v>
      </c>
      <c r="AJ16" s="83">
        <f t="shared" si="7"/>
        <v>284</v>
      </c>
      <c r="AK16" s="83">
        <f t="shared" si="8"/>
        <v>307</v>
      </c>
    </row>
    <row r="17" spans="1:37" ht="15.75" x14ac:dyDescent="0.25">
      <c r="A17" s="124">
        <v>10</v>
      </c>
      <c r="B17" s="125" t="s">
        <v>47</v>
      </c>
      <c r="C17" s="126">
        <v>450</v>
      </c>
      <c r="D17" s="126">
        <v>456</v>
      </c>
      <c r="E17" s="127">
        <f t="shared" si="9"/>
        <v>906</v>
      </c>
      <c r="F17" s="15">
        <v>297</v>
      </c>
      <c r="G17" s="16">
        <v>292</v>
      </c>
      <c r="H17" s="128">
        <f t="shared" si="10"/>
        <v>589</v>
      </c>
      <c r="I17" s="17">
        <v>6</v>
      </c>
      <c r="J17" s="17"/>
      <c r="K17" s="18">
        <f t="shared" si="11"/>
        <v>1.06951871657754E-2</v>
      </c>
      <c r="L17" s="19">
        <v>8</v>
      </c>
      <c r="M17" s="19"/>
      <c r="N17" s="18">
        <f t="shared" si="0"/>
        <v>1.4260249554367201E-2</v>
      </c>
      <c r="O17" s="19">
        <v>226</v>
      </c>
      <c r="P17" s="19"/>
      <c r="Q17" s="18">
        <f t="shared" si="1"/>
        <v>0.40285204991087342</v>
      </c>
      <c r="R17" s="17">
        <v>45</v>
      </c>
      <c r="S17" s="17"/>
      <c r="T17" s="18">
        <f t="shared" si="2"/>
        <v>8.0213903743315509E-2</v>
      </c>
      <c r="U17" s="19">
        <v>1</v>
      </c>
      <c r="V17" s="19"/>
      <c r="W17" s="18">
        <f t="shared" si="3"/>
        <v>1.7825311942959001E-3</v>
      </c>
      <c r="X17" s="19">
        <v>275</v>
      </c>
      <c r="Y17" s="19"/>
      <c r="Z17" s="18">
        <f t="shared" si="4"/>
        <v>0.49019607843137253</v>
      </c>
      <c r="AA17" s="129">
        <f t="shared" si="14"/>
        <v>561</v>
      </c>
      <c r="AB17" s="130">
        <f>+DettaglioListe!AK17</f>
        <v>59</v>
      </c>
      <c r="AC17" s="20">
        <v>0</v>
      </c>
      <c r="AD17" s="20">
        <v>21</v>
      </c>
      <c r="AE17" s="20">
        <v>7</v>
      </c>
      <c r="AF17" s="46">
        <f t="shared" si="12"/>
        <v>28</v>
      </c>
      <c r="AG17" s="47">
        <f t="shared" si="5"/>
        <v>589</v>
      </c>
      <c r="AH17" s="44">
        <f t="shared" si="6"/>
        <v>0</v>
      </c>
      <c r="AI17" s="45">
        <f t="shared" si="13"/>
        <v>0</v>
      </c>
      <c r="AJ17" s="83">
        <f t="shared" si="7"/>
        <v>297</v>
      </c>
      <c r="AK17" s="83">
        <f t="shared" si="8"/>
        <v>292</v>
      </c>
    </row>
    <row r="18" spans="1:37" ht="15.75" x14ac:dyDescent="0.25">
      <c r="A18" s="131">
        <v>11</v>
      </c>
      <c r="B18" s="132" t="s">
        <v>47</v>
      </c>
      <c r="C18" s="133">
        <v>438</v>
      </c>
      <c r="D18" s="133">
        <v>462</v>
      </c>
      <c r="E18" s="134">
        <f t="shared" si="9"/>
        <v>900</v>
      </c>
      <c r="F18" s="21">
        <v>272</v>
      </c>
      <c r="G18" s="22">
        <v>287</v>
      </c>
      <c r="H18" s="137">
        <f t="shared" si="10"/>
        <v>559</v>
      </c>
      <c r="I18" s="23">
        <v>11</v>
      </c>
      <c r="J18" s="23"/>
      <c r="K18" s="24">
        <f t="shared" si="11"/>
        <v>2.0715630885122412E-2</v>
      </c>
      <c r="L18" s="25">
        <v>7</v>
      </c>
      <c r="M18" s="25"/>
      <c r="N18" s="24">
        <f t="shared" si="0"/>
        <v>1.3182674199623353E-2</v>
      </c>
      <c r="O18" s="25">
        <v>237</v>
      </c>
      <c r="P18" s="25"/>
      <c r="Q18" s="24">
        <f t="shared" si="1"/>
        <v>0.4463276836158192</v>
      </c>
      <c r="R18" s="23">
        <v>27</v>
      </c>
      <c r="S18" s="23"/>
      <c r="T18" s="24">
        <f t="shared" si="2"/>
        <v>5.0847457627118647E-2</v>
      </c>
      <c r="U18" s="25">
        <v>4</v>
      </c>
      <c r="V18" s="25"/>
      <c r="W18" s="24">
        <f t="shared" si="3"/>
        <v>7.5329566854990581E-3</v>
      </c>
      <c r="X18" s="25">
        <v>245</v>
      </c>
      <c r="Y18" s="25"/>
      <c r="Z18" s="24">
        <f t="shared" si="4"/>
        <v>0.46139359698681731</v>
      </c>
      <c r="AA18" s="140">
        <f t="shared" si="14"/>
        <v>531</v>
      </c>
      <c r="AB18" s="141">
        <f>+DettaglioListe!AK18</f>
        <v>47</v>
      </c>
      <c r="AC18" s="22">
        <v>0</v>
      </c>
      <c r="AD18" s="22">
        <v>16</v>
      </c>
      <c r="AE18" s="22">
        <v>12</v>
      </c>
      <c r="AF18" s="48">
        <f t="shared" si="12"/>
        <v>28</v>
      </c>
      <c r="AG18" s="49">
        <f t="shared" si="5"/>
        <v>559</v>
      </c>
      <c r="AH18" s="44">
        <f t="shared" si="6"/>
        <v>0</v>
      </c>
      <c r="AI18" s="45">
        <f t="shared" si="13"/>
        <v>0</v>
      </c>
      <c r="AJ18" s="83">
        <f t="shared" si="7"/>
        <v>272</v>
      </c>
      <c r="AK18" s="83">
        <f t="shared" si="8"/>
        <v>287</v>
      </c>
    </row>
    <row r="19" spans="1:37" ht="15.75" x14ac:dyDescent="0.25">
      <c r="A19" s="124">
        <v>12</v>
      </c>
      <c r="B19" s="125" t="s">
        <v>48</v>
      </c>
      <c r="C19" s="126">
        <v>337</v>
      </c>
      <c r="D19" s="126">
        <v>388</v>
      </c>
      <c r="E19" s="127">
        <f t="shared" si="9"/>
        <v>725</v>
      </c>
      <c r="F19" s="15">
        <v>237</v>
      </c>
      <c r="G19" s="16">
        <v>266</v>
      </c>
      <c r="H19" s="128">
        <f t="shared" si="10"/>
        <v>503</v>
      </c>
      <c r="I19" s="17">
        <v>3</v>
      </c>
      <c r="J19" s="17"/>
      <c r="K19" s="18">
        <f t="shared" si="11"/>
        <v>6.1855670103092781E-3</v>
      </c>
      <c r="L19" s="19">
        <v>5</v>
      </c>
      <c r="M19" s="19"/>
      <c r="N19" s="18">
        <f t="shared" si="0"/>
        <v>1.0309278350515464E-2</v>
      </c>
      <c r="O19" s="19">
        <v>170</v>
      </c>
      <c r="P19" s="19"/>
      <c r="Q19" s="18">
        <f t="shared" si="1"/>
        <v>0.35051546391752575</v>
      </c>
      <c r="R19" s="17">
        <v>37</v>
      </c>
      <c r="S19" s="17"/>
      <c r="T19" s="18">
        <f t="shared" si="2"/>
        <v>7.628865979381444E-2</v>
      </c>
      <c r="U19" s="19">
        <v>2</v>
      </c>
      <c r="V19" s="19"/>
      <c r="W19" s="18">
        <f t="shared" si="3"/>
        <v>4.1237113402061857E-3</v>
      </c>
      <c r="X19" s="19">
        <v>268</v>
      </c>
      <c r="Y19" s="19"/>
      <c r="Z19" s="18">
        <f t="shared" si="4"/>
        <v>0.5525773195876289</v>
      </c>
      <c r="AA19" s="129">
        <f t="shared" si="14"/>
        <v>485</v>
      </c>
      <c r="AB19" s="130">
        <f>+DettaglioListe!AK19</f>
        <v>43</v>
      </c>
      <c r="AC19" s="20">
        <v>0</v>
      </c>
      <c r="AD19" s="20">
        <v>13</v>
      </c>
      <c r="AE19" s="20">
        <v>5</v>
      </c>
      <c r="AF19" s="46">
        <f t="shared" si="12"/>
        <v>18</v>
      </c>
      <c r="AG19" s="47">
        <f t="shared" si="5"/>
        <v>503</v>
      </c>
      <c r="AH19" s="44">
        <f t="shared" si="6"/>
        <v>0</v>
      </c>
      <c r="AI19" s="45">
        <f t="shared" si="13"/>
        <v>0</v>
      </c>
      <c r="AJ19" s="83">
        <f t="shared" si="7"/>
        <v>237</v>
      </c>
      <c r="AK19" s="83">
        <f t="shared" si="8"/>
        <v>266</v>
      </c>
    </row>
    <row r="20" spans="1:37" s="83" customFormat="1" ht="15.75" x14ac:dyDescent="0.25">
      <c r="A20" s="131"/>
      <c r="B20" s="132"/>
      <c r="C20" s="133"/>
      <c r="D20" s="133"/>
      <c r="E20" s="134"/>
      <c r="F20" s="135"/>
      <c r="G20" s="136"/>
      <c r="H20" s="137"/>
      <c r="I20" s="138"/>
      <c r="J20" s="138"/>
      <c r="K20" s="24"/>
      <c r="L20" s="139"/>
      <c r="M20" s="139"/>
      <c r="N20" s="24"/>
      <c r="O20" s="139"/>
      <c r="P20" s="139"/>
      <c r="Q20" s="24"/>
      <c r="R20" s="138"/>
      <c r="S20" s="138"/>
      <c r="T20" s="24"/>
      <c r="U20" s="139"/>
      <c r="V20" s="139"/>
      <c r="W20" s="24"/>
      <c r="X20" s="139"/>
      <c r="Y20" s="139"/>
      <c r="Z20" s="24"/>
      <c r="AA20" s="140"/>
      <c r="AB20" s="141">
        <f>+DettaglioListe!AK20</f>
        <v>0</v>
      </c>
      <c r="AC20" s="136"/>
      <c r="AD20" s="136"/>
      <c r="AE20" s="136"/>
      <c r="AF20" s="48"/>
      <c r="AG20" s="49"/>
      <c r="AH20" s="44"/>
      <c r="AI20" s="45"/>
      <c r="AJ20" s="83">
        <f t="shared" si="7"/>
        <v>0</v>
      </c>
      <c r="AK20" s="83">
        <f t="shared" si="8"/>
        <v>0</v>
      </c>
    </row>
    <row r="21" spans="1:37" ht="15.75" x14ac:dyDescent="0.25">
      <c r="A21" s="124">
        <v>14</v>
      </c>
      <c r="B21" s="125" t="s">
        <v>49</v>
      </c>
      <c r="C21" s="126">
        <v>522</v>
      </c>
      <c r="D21" s="126">
        <v>537</v>
      </c>
      <c r="E21" s="127">
        <f t="shared" si="9"/>
        <v>1059</v>
      </c>
      <c r="F21" s="15">
        <v>363</v>
      </c>
      <c r="G21" s="16">
        <v>348</v>
      </c>
      <c r="H21" s="128">
        <f t="shared" ref="H21:H31" si="15">SUM(F21:G21)</f>
        <v>711</v>
      </c>
      <c r="I21" s="17">
        <v>3</v>
      </c>
      <c r="J21" s="17"/>
      <c r="K21" s="18">
        <f t="shared" si="11"/>
        <v>4.4378698224852072E-3</v>
      </c>
      <c r="L21" s="19">
        <v>8</v>
      </c>
      <c r="M21" s="19"/>
      <c r="N21" s="18">
        <f t="shared" ref="N21:N32" si="16">IF(AA21=0,,L21/AA21)</f>
        <v>1.1834319526627219E-2</v>
      </c>
      <c r="O21" s="19">
        <v>232</v>
      </c>
      <c r="P21" s="19"/>
      <c r="Q21" s="18">
        <f t="shared" ref="Q21:Q32" si="17">IF(AA21=0,,O21/AA21)</f>
        <v>0.34319526627218933</v>
      </c>
      <c r="R21" s="17">
        <v>61</v>
      </c>
      <c r="S21" s="17"/>
      <c r="T21" s="18">
        <f t="shared" ref="T21:T32" si="18">IF(AA21=0,,R21/AA21)</f>
        <v>9.0236686390532547E-2</v>
      </c>
      <c r="U21" s="19">
        <v>1</v>
      </c>
      <c r="V21" s="19"/>
      <c r="W21" s="18">
        <f t="shared" ref="W21:W32" si="19">IF(AA21=0,,U21/AA21)</f>
        <v>1.4792899408284023E-3</v>
      </c>
      <c r="X21" s="19">
        <v>371</v>
      </c>
      <c r="Y21" s="19"/>
      <c r="Z21" s="18">
        <f t="shared" ref="Z21:Z32" si="20">IF(AA21=0,,X21/AA21)</f>
        <v>0.54881656804733725</v>
      </c>
      <c r="AA21" s="129">
        <f t="shared" si="14"/>
        <v>676</v>
      </c>
      <c r="AB21" s="130">
        <f>+DettaglioListe!AK21</f>
        <v>71</v>
      </c>
      <c r="AC21" s="20">
        <v>0</v>
      </c>
      <c r="AD21" s="20">
        <v>15</v>
      </c>
      <c r="AE21" s="20">
        <v>20</v>
      </c>
      <c r="AF21" s="46">
        <f t="shared" si="12"/>
        <v>35</v>
      </c>
      <c r="AG21" s="47">
        <f t="shared" ref="AG21:AG31" si="21">+AA21+AF21</f>
        <v>711</v>
      </c>
      <c r="AH21" s="44">
        <f t="shared" ref="AH21:AH32" si="22">AG21-H21</f>
        <v>0</v>
      </c>
      <c r="AI21" s="45">
        <f t="shared" si="13"/>
        <v>0</v>
      </c>
      <c r="AJ21" s="83">
        <f t="shared" si="7"/>
        <v>363</v>
      </c>
      <c r="AK21" s="83">
        <f t="shared" si="8"/>
        <v>348</v>
      </c>
    </row>
    <row r="22" spans="1:37" ht="15.75" x14ac:dyDescent="0.25">
      <c r="A22" s="131">
        <v>15</v>
      </c>
      <c r="B22" s="132" t="s">
        <v>49</v>
      </c>
      <c r="C22" s="133">
        <v>391</v>
      </c>
      <c r="D22" s="133">
        <v>402</v>
      </c>
      <c r="E22" s="134">
        <f t="shared" si="9"/>
        <v>793</v>
      </c>
      <c r="F22" s="21">
        <v>270</v>
      </c>
      <c r="G22" s="22">
        <v>267</v>
      </c>
      <c r="H22" s="137">
        <f t="shared" si="15"/>
        <v>537</v>
      </c>
      <c r="I22" s="26">
        <v>7</v>
      </c>
      <c r="J22" s="26"/>
      <c r="K22" s="24">
        <f t="shared" si="11"/>
        <v>1.3592233009708738E-2</v>
      </c>
      <c r="L22" s="27">
        <v>10</v>
      </c>
      <c r="M22" s="27"/>
      <c r="N22" s="24">
        <f t="shared" si="16"/>
        <v>1.9417475728155338E-2</v>
      </c>
      <c r="O22" s="27">
        <v>198</v>
      </c>
      <c r="P22" s="27"/>
      <c r="Q22" s="24">
        <f t="shared" si="17"/>
        <v>0.38446601941747571</v>
      </c>
      <c r="R22" s="26">
        <v>32</v>
      </c>
      <c r="S22" s="26"/>
      <c r="T22" s="24">
        <f t="shared" si="18"/>
        <v>6.2135922330097085E-2</v>
      </c>
      <c r="U22" s="27">
        <v>4</v>
      </c>
      <c r="V22" s="27"/>
      <c r="W22" s="24">
        <f t="shared" si="19"/>
        <v>7.7669902912621356E-3</v>
      </c>
      <c r="X22" s="27">
        <v>264</v>
      </c>
      <c r="Y22" s="27"/>
      <c r="Z22" s="24">
        <f t="shared" si="20"/>
        <v>0.51262135922330099</v>
      </c>
      <c r="AA22" s="140">
        <f t="shared" si="14"/>
        <v>515</v>
      </c>
      <c r="AB22" s="141">
        <f>+DettaglioListe!AK22</f>
        <v>48</v>
      </c>
      <c r="AC22" s="22">
        <v>0</v>
      </c>
      <c r="AD22" s="22">
        <v>12</v>
      </c>
      <c r="AE22" s="22">
        <v>10</v>
      </c>
      <c r="AF22" s="48">
        <f t="shared" si="12"/>
        <v>22</v>
      </c>
      <c r="AG22" s="49">
        <f t="shared" si="21"/>
        <v>537</v>
      </c>
      <c r="AH22" s="44">
        <f t="shared" si="22"/>
        <v>0</v>
      </c>
      <c r="AI22" s="45">
        <f t="shared" si="13"/>
        <v>0</v>
      </c>
      <c r="AJ22" s="83">
        <f t="shared" si="7"/>
        <v>270</v>
      </c>
      <c r="AK22" s="83">
        <f t="shared" si="8"/>
        <v>267</v>
      </c>
    </row>
    <row r="23" spans="1:37" ht="15.75" x14ac:dyDescent="0.25">
      <c r="A23" s="124">
        <v>16</v>
      </c>
      <c r="B23" s="125" t="s">
        <v>49</v>
      </c>
      <c r="C23" s="126">
        <v>454</v>
      </c>
      <c r="D23" s="126">
        <v>481</v>
      </c>
      <c r="E23" s="127">
        <f t="shared" si="9"/>
        <v>935</v>
      </c>
      <c r="F23" s="15">
        <v>326</v>
      </c>
      <c r="G23" s="16">
        <v>329</v>
      </c>
      <c r="H23" s="128">
        <f t="shared" si="15"/>
        <v>655</v>
      </c>
      <c r="I23" s="17">
        <v>5</v>
      </c>
      <c r="J23" s="17"/>
      <c r="K23" s="18">
        <f t="shared" si="11"/>
        <v>8.0385852090032149E-3</v>
      </c>
      <c r="L23" s="19">
        <v>12</v>
      </c>
      <c r="M23" s="19"/>
      <c r="N23" s="18">
        <f t="shared" si="16"/>
        <v>1.9292604501607719E-2</v>
      </c>
      <c r="O23" s="19">
        <v>213</v>
      </c>
      <c r="P23" s="19"/>
      <c r="Q23" s="18">
        <f t="shared" si="17"/>
        <v>0.342443729903537</v>
      </c>
      <c r="R23" s="17">
        <v>33</v>
      </c>
      <c r="S23" s="17"/>
      <c r="T23" s="18">
        <f t="shared" si="18"/>
        <v>5.3054662379421219E-2</v>
      </c>
      <c r="U23" s="19">
        <v>4</v>
      </c>
      <c r="V23" s="19"/>
      <c r="W23" s="18">
        <f t="shared" si="19"/>
        <v>6.4308681672025723E-3</v>
      </c>
      <c r="X23" s="19">
        <v>355</v>
      </c>
      <c r="Y23" s="19"/>
      <c r="Z23" s="18">
        <f t="shared" si="20"/>
        <v>0.57073954983922826</v>
      </c>
      <c r="AA23" s="129">
        <f t="shared" si="14"/>
        <v>622</v>
      </c>
      <c r="AB23" s="130">
        <f>+DettaglioListe!AK23</f>
        <v>49</v>
      </c>
      <c r="AC23" s="20">
        <v>0</v>
      </c>
      <c r="AD23" s="20">
        <v>18</v>
      </c>
      <c r="AE23" s="20">
        <v>15</v>
      </c>
      <c r="AF23" s="46">
        <f t="shared" si="12"/>
        <v>33</v>
      </c>
      <c r="AG23" s="47">
        <f t="shared" si="21"/>
        <v>655</v>
      </c>
      <c r="AH23" s="44">
        <f t="shared" si="22"/>
        <v>0</v>
      </c>
      <c r="AI23" s="45">
        <f t="shared" si="13"/>
        <v>0</v>
      </c>
      <c r="AJ23" s="83">
        <f t="shared" si="7"/>
        <v>326</v>
      </c>
      <c r="AK23" s="83">
        <f t="shared" si="8"/>
        <v>329</v>
      </c>
    </row>
    <row r="24" spans="1:37" ht="15.75" x14ac:dyDescent="0.25">
      <c r="A24" s="131">
        <v>17</v>
      </c>
      <c r="B24" s="132" t="s">
        <v>47</v>
      </c>
      <c r="C24" s="133">
        <v>274</v>
      </c>
      <c r="D24" s="133">
        <v>288</v>
      </c>
      <c r="E24" s="134">
        <f t="shared" si="9"/>
        <v>562</v>
      </c>
      <c r="F24" s="21">
        <v>196</v>
      </c>
      <c r="G24" s="22">
        <v>189</v>
      </c>
      <c r="H24" s="137">
        <f t="shared" si="15"/>
        <v>385</v>
      </c>
      <c r="I24" s="12">
        <v>5</v>
      </c>
      <c r="J24" s="12"/>
      <c r="K24" s="24">
        <f t="shared" si="11"/>
        <v>1.3477088948787063E-2</v>
      </c>
      <c r="L24" s="14">
        <v>4</v>
      </c>
      <c r="M24" s="14"/>
      <c r="N24" s="24">
        <f t="shared" si="16"/>
        <v>1.078167115902965E-2</v>
      </c>
      <c r="O24" s="14">
        <v>171</v>
      </c>
      <c r="P24" s="14"/>
      <c r="Q24" s="24">
        <f t="shared" si="17"/>
        <v>0.46091644204851751</v>
      </c>
      <c r="R24" s="12">
        <v>22</v>
      </c>
      <c r="S24" s="12"/>
      <c r="T24" s="24">
        <f t="shared" si="18"/>
        <v>5.9299191374663072E-2</v>
      </c>
      <c r="U24" s="14">
        <v>1</v>
      </c>
      <c r="V24" s="14"/>
      <c r="W24" s="24">
        <f t="shared" si="19"/>
        <v>2.6954177897574125E-3</v>
      </c>
      <c r="X24" s="14">
        <v>168</v>
      </c>
      <c r="Y24" s="14"/>
      <c r="Z24" s="24">
        <f t="shared" si="20"/>
        <v>0.45283018867924529</v>
      </c>
      <c r="AA24" s="140">
        <f t="shared" si="14"/>
        <v>371</v>
      </c>
      <c r="AB24" s="141">
        <f>+DettaglioListe!AK24</f>
        <v>32</v>
      </c>
      <c r="AC24" s="22">
        <v>0</v>
      </c>
      <c r="AD24" s="22">
        <v>9</v>
      </c>
      <c r="AE24" s="22">
        <v>5</v>
      </c>
      <c r="AF24" s="48">
        <f t="shared" si="12"/>
        <v>14</v>
      </c>
      <c r="AG24" s="49">
        <f t="shared" si="21"/>
        <v>385</v>
      </c>
      <c r="AH24" s="44">
        <f t="shared" si="22"/>
        <v>0</v>
      </c>
      <c r="AI24" s="45">
        <f t="shared" si="13"/>
        <v>0</v>
      </c>
      <c r="AJ24" s="83">
        <f t="shared" si="7"/>
        <v>196</v>
      </c>
      <c r="AK24" s="83">
        <f t="shared" si="8"/>
        <v>189</v>
      </c>
    </row>
    <row r="25" spans="1:37" ht="15.75" x14ac:dyDescent="0.25">
      <c r="A25" s="124">
        <v>18</v>
      </c>
      <c r="B25" s="125" t="s">
        <v>47</v>
      </c>
      <c r="C25" s="126">
        <v>370</v>
      </c>
      <c r="D25" s="126">
        <v>369</v>
      </c>
      <c r="E25" s="127">
        <f t="shared" si="9"/>
        <v>739</v>
      </c>
      <c r="F25" s="15">
        <v>230</v>
      </c>
      <c r="G25" s="16">
        <v>221</v>
      </c>
      <c r="H25" s="128">
        <f t="shared" si="15"/>
        <v>451</v>
      </c>
      <c r="I25" s="17">
        <v>9</v>
      </c>
      <c r="J25" s="17"/>
      <c r="K25" s="18">
        <f t="shared" si="11"/>
        <v>2.1028037383177569E-2</v>
      </c>
      <c r="L25" s="19">
        <v>6</v>
      </c>
      <c r="M25" s="19"/>
      <c r="N25" s="18">
        <f t="shared" si="16"/>
        <v>1.4018691588785047E-2</v>
      </c>
      <c r="O25" s="19">
        <v>175</v>
      </c>
      <c r="P25" s="19"/>
      <c r="Q25" s="18">
        <f t="shared" si="17"/>
        <v>0.40887850467289721</v>
      </c>
      <c r="R25" s="17">
        <v>40</v>
      </c>
      <c r="S25" s="17"/>
      <c r="T25" s="18">
        <f t="shared" si="18"/>
        <v>9.3457943925233641E-2</v>
      </c>
      <c r="U25" s="19">
        <v>1</v>
      </c>
      <c r="V25" s="19"/>
      <c r="W25" s="18">
        <f t="shared" si="19"/>
        <v>2.3364485981308409E-3</v>
      </c>
      <c r="X25" s="19">
        <v>197</v>
      </c>
      <c r="Y25" s="19"/>
      <c r="Z25" s="18">
        <f t="shared" si="20"/>
        <v>0.46028037383177572</v>
      </c>
      <c r="AA25" s="129">
        <f t="shared" si="14"/>
        <v>428</v>
      </c>
      <c r="AB25" s="130">
        <f>+DettaglioListe!AK25</f>
        <v>41</v>
      </c>
      <c r="AC25" s="20">
        <v>0</v>
      </c>
      <c r="AD25" s="20">
        <v>11</v>
      </c>
      <c r="AE25" s="20">
        <v>12</v>
      </c>
      <c r="AF25" s="46">
        <f t="shared" si="12"/>
        <v>23</v>
      </c>
      <c r="AG25" s="47">
        <f t="shared" si="21"/>
        <v>451</v>
      </c>
      <c r="AH25" s="44">
        <f t="shared" si="22"/>
        <v>0</v>
      </c>
      <c r="AI25" s="45">
        <f t="shared" si="13"/>
        <v>0</v>
      </c>
      <c r="AJ25" s="83">
        <f t="shared" si="7"/>
        <v>230</v>
      </c>
      <c r="AK25" s="83">
        <f t="shared" si="8"/>
        <v>221</v>
      </c>
    </row>
    <row r="26" spans="1:37" ht="15.75" x14ac:dyDescent="0.25">
      <c r="A26" s="131">
        <v>19</v>
      </c>
      <c r="B26" s="132" t="s">
        <v>50</v>
      </c>
      <c r="C26" s="133">
        <v>210</v>
      </c>
      <c r="D26" s="133">
        <v>182</v>
      </c>
      <c r="E26" s="134">
        <f t="shared" si="9"/>
        <v>392</v>
      </c>
      <c r="F26" s="21">
        <v>144</v>
      </c>
      <c r="G26" s="22">
        <v>121</v>
      </c>
      <c r="H26" s="137">
        <f t="shared" si="15"/>
        <v>265</v>
      </c>
      <c r="I26" s="23">
        <v>6</v>
      </c>
      <c r="J26" s="23"/>
      <c r="K26" s="24">
        <f t="shared" si="11"/>
        <v>2.4193548387096774E-2</v>
      </c>
      <c r="L26" s="25">
        <v>1</v>
      </c>
      <c r="M26" s="25"/>
      <c r="N26" s="24">
        <f t="shared" si="16"/>
        <v>4.0322580645161289E-3</v>
      </c>
      <c r="O26" s="25">
        <v>120</v>
      </c>
      <c r="P26" s="25"/>
      <c r="Q26" s="24">
        <f t="shared" si="17"/>
        <v>0.4838709677419355</v>
      </c>
      <c r="R26" s="23">
        <v>17</v>
      </c>
      <c r="S26" s="23"/>
      <c r="T26" s="24">
        <f t="shared" si="18"/>
        <v>6.8548387096774188E-2</v>
      </c>
      <c r="U26" s="25">
        <v>1</v>
      </c>
      <c r="V26" s="25"/>
      <c r="W26" s="24">
        <f t="shared" si="19"/>
        <v>4.0322580645161289E-3</v>
      </c>
      <c r="X26" s="25">
        <v>103</v>
      </c>
      <c r="Y26" s="25"/>
      <c r="Z26" s="24">
        <f t="shared" si="20"/>
        <v>0.41532258064516131</v>
      </c>
      <c r="AA26" s="140">
        <f t="shared" si="14"/>
        <v>248</v>
      </c>
      <c r="AB26" s="141">
        <f>+DettaglioListe!AK26</f>
        <v>19</v>
      </c>
      <c r="AC26" s="22">
        <v>0</v>
      </c>
      <c r="AD26" s="22">
        <v>11</v>
      </c>
      <c r="AE26" s="22">
        <v>6</v>
      </c>
      <c r="AF26" s="48">
        <f t="shared" si="12"/>
        <v>17</v>
      </c>
      <c r="AG26" s="49">
        <f t="shared" si="21"/>
        <v>265</v>
      </c>
      <c r="AH26" s="44">
        <f t="shared" si="22"/>
        <v>0</v>
      </c>
      <c r="AI26" s="45">
        <f t="shared" si="13"/>
        <v>0</v>
      </c>
      <c r="AJ26" s="83">
        <f t="shared" si="7"/>
        <v>144</v>
      </c>
      <c r="AK26" s="83">
        <f t="shared" si="8"/>
        <v>121</v>
      </c>
    </row>
    <row r="27" spans="1:37" ht="15.75" x14ac:dyDescent="0.25">
      <c r="A27" s="124">
        <v>20</v>
      </c>
      <c r="B27" s="125" t="s">
        <v>51</v>
      </c>
      <c r="C27" s="126">
        <v>293</v>
      </c>
      <c r="D27" s="126">
        <v>283</v>
      </c>
      <c r="E27" s="127">
        <f t="shared" si="9"/>
        <v>576</v>
      </c>
      <c r="F27" s="15">
        <v>192</v>
      </c>
      <c r="G27" s="16">
        <v>183</v>
      </c>
      <c r="H27" s="128">
        <f t="shared" si="15"/>
        <v>375</v>
      </c>
      <c r="I27" s="17">
        <v>3</v>
      </c>
      <c r="J27" s="17"/>
      <c r="K27" s="18">
        <f t="shared" si="11"/>
        <v>8.3798882681564244E-3</v>
      </c>
      <c r="L27" s="19">
        <v>5</v>
      </c>
      <c r="M27" s="19"/>
      <c r="N27" s="18">
        <f t="shared" si="16"/>
        <v>1.3966480446927373E-2</v>
      </c>
      <c r="O27" s="19">
        <v>126</v>
      </c>
      <c r="P27" s="19"/>
      <c r="Q27" s="18">
        <f t="shared" si="17"/>
        <v>0.35195530726256985</v>
      </c>
      <c r="R27" s="17">
        <v>21</v>
      </c>
      <c r="S27" s="17"/>
      <c r="T27" s="18">
        <f t="shared" si="18"/>
        <v>5.8659217877094973E-2</v>
      </c>
      <c r="U27" s="19">
        <v>2</v>
      </c>
      <c r="V27" s="19"/>
      <c r="W27" s="18">
        <f t="shared" si="19"/>
        <v>5.5865921787709499E-3</v>
      </c>
      <c r="X27" s="19">
        <v>201</v>
      </c>
      <c r="Y27" s="19"/>
      <c r="Z27" s="18">
        <f t="shared" si="20"/>
        <v>0.56145251396648044</v>
      </c>
      <c r="AA27" s="129">
        <f t="shared" si="14"/>
        <v>358</v>
      </c>
      <c r="AB27" s="130">
        <f>+DettaglioListe!AK27</f>
        <v>23</v>
      </c>
      <c r="AC27" s="20">
        <v>0</v>
      </c>
      <c r="AD27" s="20">
        <v>12</v>
      </c>
      <c r="AE27" s="20">
        <v>5</v>
      </c>
      <c r="AF27" s="46">
        <f t="shared" si="12"/>
        <v>17</v>
      </c>
      <c r="AG27" s="47">
        <f t="shared" si="21"/>
        <v>375</v>
      </c>
      <c r="AH27" s="44">
        <f t="shared" si="22"/>
        <v>0</v>
      </c>
      <c r="AI27" s="45">
        <f t="shared" si="13"/>
        <v>0</v>
      </c>
      <c r="AJ27" s="83">
        <f t="shared" si="7"/>
        <v>192</v>
      </c>
      <c r="AK27" s="83">
        <f t="shared" si="8"/>
        <v>183</v>
      </c>
    </row>
    <row r="28" spans="1:37" ht="15.75" x14ac:dyDescent="0.25">
      <c r="A28" s="131">
        <v>21</v>
      </c>
      <c r="B28" s="132" t="s">
        <v>52</v>
      </c>
      <c r="C28" s="133">
        <v>291</v>
      </c>
      <c r="D28" s="133">
        <v>283</v>
      </c>
      <c r="E28" s="134">
        <f t="shared" si="9"/>
        <v>574</v>
      </c>
      <c r="F28" s="21">
        <v>182</v>
      </c>
      <c r="G28" s="22">
        <v>170</v>
      </c>
      <c r="H28" s="137">
        <f t="shared" si="15"/>
        <v>352</v>
      </c>
      <c r="I28" s="23">
        <v>1</v>
      </c>
      <c r="J28" s="23"/>
      <c r="K28" s="24">
        <f t="shared" si="11"/>
        <v>3.0674846625766872E-3</v>
      </c>
      <c r="L28" s="25">
        <v>6</v>
      </c>
      <c r="M28" s="25"/>
      <c r="N28" s="24">
        <f t="shared" si="16"/>
        <v>1.8404907975460124E-2</v>
      </c>
      <c r="O28" s="25">
        <v>137</v>
      </c>
      <c r="P28" s="25"/>
      <c r="Q28" s="24">
        <f t="shared" si="17"/>
        <v>0.42024539877300615</v>
      </c>
      <c r="R28" s="23">
        <v>19</v>
      </c>
      <c r="S28" s="23"/>
      <c r="T28" s="24">
        <f t="shared" si="18"/>
        <v>5.8282208588957052E-2</v>
      </c>
      <c r="U28" s="25">
        <v>4</v>
      </c>
      <c r="V28" s="25"/>
      <c r="W28" s="24">
        <f t="shared" si="19"/>
        <v>1.2269938650306749E-2</v>
      </c>
      <c r="X28" s="25">
        <v>159</v>
      </c>
      <c r="Y28" s="25"/>
      <c r="Z28" s="24">
        <f t="shared" si="20"/>
        <v>0.48773006134969327</v>
      </c>
      <c r="AA28" s="140">
        <f>SUM(O28,L28,I28,R28,U28,X28)</f>
        <v>326</v>
      </c>
      <c r="AB28" s="141">
        <f>+DettaglioListe!AK28</f>
        <v>29</v>
      </c>
      <c r="AC28" s="22">
        <v>0</v>
      </c>
      <c r="AD28" s="22">
        <v>16</v>
      </c>
      <c r="AE28" s="22">
        <v>10</v>
      </c>
      <c r="AF28" s="48">
        <f t="shared" si="12"/>
        <v>26</v>
      </c>
      <c r="AG28" s="49">
        <f t="shared" si="21"/>
        <v>352</v>
      </c>
      <c r="AH28" s="44">
        <f t="shared" si="22"/>
        <v>0</v>
      </c>
      <c r="AI28" s="45">
        <f t="shared" si="13"/>
        <v>0</v>
      </c>
      <c r="AJ28" s="83">
        <f t="shared" si="7"/>
        <v>182</v>
      </c>
      <c r="AK28" s="83">
        <f t="shared" si="8"/>
        <v>170</v>
      </c>
    </row>
    <row r="29" spans="1:37" ht="15.75" x14ac:dyDescent="0.25">
      <c r="A29" s="124">
        <v>22</v>
      </c>
      <c r="B29" s="125" t="s">
        <v>52</v>
      </c>
      <c r="C29" s="126">
        <v>320</v>
      </c>
      <c r="D29" s="126">
        <v>312</v>
      </c>
      <c r="E29" s="127">
        <f t="shared" si="9"/>
        <v>632</v>
      </c>
      <c r="F29" s="15">
        <v>226</v>
      </c>
      <c r="G29" s="16">
        <v>205</v>
      </c>
      <c r="H29" s="128">
        <f t="shared" si="15"/>
        <v>431</v>
      </c>
      <c r="I29" s="17">
        <v>0</v>
      </c>
      <c r="J29" s="17"/>
      <c r="K29" s="18">
        <f t="shared" si="11"/>
        <v>0</v>
      </c>
      <c r="L29" s="19">
        <v>4</v>
      </c>
      <c r="M29" s="19"/>
      <c r="N29" s="18">
        <f t="shared" si="16"/>
        <v>9.9750623441396506E-3</v>
      </c>
      <c r="O29" s="19">
        <v>207</v>
      </c>
      <c r="P29" s="19"/>
      <c r="Q29" s="18">
        <f t="shared" si="17"/>
        <v>0.51620947630922698</v>
      </c>
      <c r="R29" s="17">
        <v>27</v>
      </c>
      <c r="S29" s="17"/>
      <c r="T29" s="18">
        <f t="shared" si="18"/>
        <v>6.7331670822942641E-2</v>
      </c>
      <c r="U29" s="19">
        <v>2</v>
      </c>
      <c r="V29" s="19"/>
      <c r="W29" s="18">
        <f t="shared" si="19"/>
        <v>4.9875311720698253E-3</v>
      </c>
      <c r="X29" s="19">
        <v>161</v>
      </c>
      <c r="Y29" s="19"/>
      <c r="Z29" s="18">
        <f t="shared" si="20"/>
        <v>0.40149625935162092</v>
      </c>
      <c r="AA29" s="129">
        <f t="shared" si="14"/>
        <v>401</v>
      </c>
      <c r="AB29" s="130">
        <f>+DettaglioListe!AK29</f>
        <v>35</v>
      </c>
      <c r="AC29" s="20">
        <v>0</v>
      </c>
      <c r="AD29" s="20">
        <v>23</v>
      </c>
      <c r="AE29" s="20">
        <v>7</v>
      </c>
      <c r="AF29" s="46">
        <f t="shared" si="12"/>
        <v>30</v>
      </c>
      <c r="AG29" s="47">
        <f t="shared" si="21"/>
        <v>431</v>
      </c>
      <c r="AH29" s="44">
        <f t="shared" si="22"/>
        <v>0</v>
      </c>
      <c r="AI29" s="45">
        <f t="shared" si="13"/>
        <v>0</v>
      </c>
      <c r="AJ29" s="83">
        <f t="shared" si="7"/>
        <v>226</v>
      </c>
      <c r="AK29" s="83">
        <f t="shared" si="8"/>
        <v>205</v>
      </c>
    </row>
    <row r="30" spans="1:37" ht="15.75" x14ac:dyDescent="0.25">
      <c r="A30" s="131">
        <v>23</v>
      </c>
      <c r="B30" s="132" t="s">
        <v>53</v>
      </c>
      <c r="C30" s="133">
        <v>529</v>
      </c>
      <c r="D30" s="133">
        <v>580</v>
      </c>
      <c r="E30" s="134">
        <f t="shared" si="9"/>
        <v>1109</v>
      </c>
      <c r="F30" s="21">
        <v>316</v>
      </c>
      <c r="G30" s="22">
        <v>339</v>
      </c>
      <c r="H30" s="137">
        <f t="shared" si="15"/>
        <v>655</v>
      </c>
      <c r="I30" s="23">
        <v>4</v>
      </c>
      <c r="J30" s="23"/>
      <c r="K30" s="24">
        <f t="shared" si="11"/>
        <v>6.4829821717990272E-3</v>
      </c>
      <c r="L30" s="25">
        <v>8</v>
      </c>
      <c r="M30" s="25"/>
      <c r="N30" s="24">
        <f t="shared" si="16"/>
        <v>1.2965964343598054E-2</v>
      </c>
      <c r="O30" s="25">
        <v>288</v>
      </c>
      <c r="P30" s="25"/>
      <c r="Q30" s="24">
        <f t="shared" si="17"/>
        <v>0.46677471636953</v>
      </c>
      <c r="R30" s="23">
        <v>48</v>
      </c>
      <c r="S30" s="23"/>
      <c r="T30" s="24">
        <f t="shared" si="18"/>
        <v>7.7795786061588337E-2</v>
      </c>
      <c r="U30" s="25">
        <v>4</v>
      </c>
      <c r="V30" s="25"/>
      <c r="W30" s="24">
        <f t="shared" si="19"/>
        <v>6.4829821717990272E-3</v>
      </c>
      <c r="X30" s="25">
        <v>265</v>
      </c>
      <c r="Y30" s="25"/>
      <c r="Z30" s="24">
        <f t="shared" si="20"/>
        <v>0.42949756888168555</v>
      </c>
      <c r="AA30" s="140">
        <f t="shared" si="14"/>
        <v>617</v>
      </c>
      <c r="AB30" s="141">
        <f>+DettaglioListe!AK30</f>
        <v>49</v>
      </c>
      <c r="AC30" s="22">
        <v>0</v>
      </c>
      <c r="AD30" s="22">
        <v>26</v>
      </c>
      <c r="AE30" s="22">
        <v>12</v>
      </c>
      <c r="AF30" s="48">
        <f t="shared" si="12"/>
        <v>38</v>
      </c>
      <c r="AG30" s="49">
        <f t="shared" si="21"/>
        <v>655</v>
      </c>
      <c r="AH30" s="44">
        <f t="shared" si="22"/>
        <v>0</v>
      </c>
      <c r="AI30" s="45">
        <f t="shared" si="13"/>
        <v>0</v>
      </c>
      <c r="AJ30" s="83">
        <f t="shared" si="7"/>
        <v>316</v>
      </c>
      <c r="AK30" s="83">
        <f t="shared" si="8"/>
        <v>339</v>
      </c>
    </row>
    <row r="31" spans="1:37" ht="16.5" thickBot="1" x14ac:dyDescent="0.3">
      <c r="A31" s="124">
        <v>24</v>
      </c>
      <c r="B31" s="125" t="s">
        <v>53</v>
      </c>
      <c r="C31" s="126">
        <v>499</v>
      </c>
      <c r="D31" s="126">
        <v>492</v>
      </c>
      <c r="E31" s="127">
        <f t="shared" si="9"/>
        <v>991</v>
      </c>
      <c r="F31" s="15">
        <v>341</v>
      </c>
      <c r="G31" s="16">
        <v>316</v>
      </c>
      <c r="H31" s="128">
        <f t="shared" si="15"/>
        <v>657</v>
      </c>
      <c r="I31" s="17">
        <v>4</v>
      </c>
      <c r="J31" s="17"/>
      <c r="K31" s="18">
        <f t="shared" si="11"/>
        <v>6.5573770491803279E-3</v>
      </c>
      <c r="L31" s="19">
        <v>5</v>
      </c>
      <c r="M31" s="19"/>
      <c r="N31" s="18">
        <f t="shared" si="16"/>
        <v>8.1967213114754103E-3</v>
      </c>
      <c r="O31" s="19">
        <v>231</v>
      </c>
      <c r="P31" s="19"/>
      <c r="Q31" s="18">
        <f t="shared" si="17"/>
        <v>0.37868852459016394</v>
      </c>
      <c r="R31" s="17">
        <v>48</v>
      </c>
      <c r="S31" s="17"/>
      <c r="T31" s="18">
        <f t="shared" si="18"/>
        <v>7.8688524590163941E-2</v>
      </c>
      <c r="U31" s="19">
        <v>0</v>
      </c>
      <c r="V31" s="19"/>
      <c r="W31" s="18">
        <f t="shared" si="19"/>
        <v>0</v>
      </c>
      <c r="X31" s="19">
        <v>322</v>
      </c>
      <c r="Y31" s="19"/>
      <c r="Z31" s="18">
        <f t="shared" si="20"/>
        <v>0.52786885245901638</v>
      </c>
      <c r="AA31" s="129">
        <f t="shared" si="14"/>
        <v>610</v>
      </c>
      <c r="AB31" s="130">
        <f>+DettaglioListe!AK31</f>
        <v>55</v>
      </c>
      <c r="AC31" s="20">
        <v>0</v>
      </c>
      <c r="AD31" s="20">
        <v>30</v>
      </c>
      <c r="AE31" s="20">
        <v>17</v>
      </c>
      <c r="AF31" s="46">
        <f t="shared" si="12"/>
        <v>47</v>
      </c>
      <c r="AG31" s="47">
        <f t="shared" si="21"/>
        <v>657</v>
      </c>
      <c r="AH31" s="44">
        <f t="shared" si="22"/>
        <v>0</v>
      </c>
      <c r="AI31" s="45">
        <f t="shared" si="13"/>
        <v>0</v>
      </c>
      <c r="AJ31" s="83">
        <f t="shared" si="7"/>
        <v>341</v>
      </c>
      <c r="AK31" s="83">
        <f t="shared" si="8"/>
        <v>316</v>
      </c>
    </row>
    <row r="32" spans="1:37" ht="17.25" customHeight="1" thickBot="1" x14ac:dyDescent="0.3">
      <c r="A32" s="260" t="s">
        <v>54</v>
      </c>
      <c r="B32" s="261"/>
      <c r="C32" s="28">
        <f t="shared" ref="C32:H32" si="23">SUM(C8:C31)</f>
        <v>8823</v>
      </c>
      <c r="D32" s="29">
        <f t="shared" si="23"/>
        <v>9262</v>
      </c>
      <c r="E32" s="29">
        <f t="shared" si="23"/>
        <v>18085</v>
      </c>
      <c r="F32" s="30">
        <f t="shared" si="23"/>
        <v>5748</v>
      </c>
      <c r="G32" s="30">
        <f t="shared" si="23"/>
        <v>5794</v>
      </c>
      <c r="H32" s="30">
        <f t="shared" si="23"/>
        <v>11542</v>
      </c>
      <c r="I32" s="30">
        <f>SUM(I8:I31)</f>
        <v>112</v>
      </c>
      <c r="J32" s="30">
        <f>SUM(J8:J31)</f>
        <v>0</v>
      </c>
      <c r="K32" s="31">
        <f>IF(AA32=0,,I32/AA32)</f>
        <v>1.0230179028132993E-2</v>
      </c>
      <c r="L32" s="30">
        <f>SUM(L8:L31)</f>
        <v>141</v>
      </c>
      <c r="M32" s="30">
        <f>SUM(M8:M31)</f>
        <v>0</v>
      </c>
      <c r="N32" s="31">
        <f t="shared" si="16"/>
        <v>1.2879064669346E-2</v>
      </c>
      <c r="O32" s="30">
        <f>SUM(O8:O31)</f>
        <v>4448</v>
      </c>
      <c r="P32" s="30">
        <f>SUM(P8:P31)</f>
        <v>0</v>
      </c>
      <c r="Q32" s="31">
        <f t="shared" si="17"/>
        <v>0.40628425283156738</v>
      </c>
      <c r="R32" s="30">
        <f>SUM(R8:R31)</f>
        <v>743</v>
      </c>
      <c r="S32" s="30">
        <f>SUM(S8:S31)</f>
        <v>0</v>
      </c>
      <c r="T32" s="31">
        <f t="shared" si="18"/>
        <v>6.7866276945560827E-2</v>
      </c>
      <c r="U32" s="30">
        <f>SUM(U8:U31)</f>
        <v>47</v>
      </c>
      <c r="V32" s="30">
        <f>SUM(V8:V31)</f>
        <v>0</v>
      </c>
      <c r="W32" s="31">
        <f t="shared" si="19"/>
        <v>4.2930215564486668E-3</v>
      </c>
      <c r="X32" s="30">
        <f>SUM(X8:X31)</f>
        <v>5457</v>
      </c>
      <c r="Y32" s="30">
        <f>SUM(Y8:Y31)</f>
        <v>0</v>
      </c>
      <c r="Z32" s="31">
        <f t="shared" si="20"/>
        <v>0.49844720496894412</v>
      </c>
      <c r="AA32" s="30">
        <f>SUM(AA8:AA31)</f>
        <v>10948</v>
      </c>
      <c r="AB32" s="30">
        <f t="shared" ref="AB32:AG32" si="24">SUM(AB8:AB31)</f>
        <v>978</v>
      </c>
      <c r="AC32" s="30">
        <f t="shared" si="24"/>
        <v>0</v>
      </c>
      <c r="AD32" s="30">
        <f t="shared" si="24"/>
        <v>362</v>
      </c>
      <c r="AE32" s="30">
        <f t="shared" si="24"/>
        <v>232</v>
      </c>
      <c r="AF32" s="30">
        <f t="shared" si="24"/>
        <v>594</v>
      </c>
      <c r="AG32" s="30">
        <f t="shared" si="24"/>
        <v>11542</v>
      </c>
      <c r="AH32" s="44">
        <f t="shared" si="22"/>
        <v>0</v>
      </c>
      <c r="AI32" s="45">
        <f>P32+M32+J32</f>
        <v>0</v>
      </c>
      <c r="AJ32" s="83">
        <f>SUM(AJ8:AJ31)</f>
        <v>5748</v>
      </c>
      <c r="AK32" s="83">
        <f>SUM(AK8:AK31)</f>
        <v>5794</v>
      </c>
    </row>
    <row r="33" spans="1:37" ht="16.5" thickBot="1" x14ac:dyDescent="0.3">
      <c r="A33" s="252" t="s">
        <v>8</v>
      </c>
      <c r="B33" s="253"/>
      <c r="C33" s="142"/>
      <c r="D33" s="143"/>
      <c r="E33" s="144"/>
      <c r="F33" s="145">
        <f>+F32/C32</f>
        <v>0.65147908874532467</v>
      </c>
      <c r="G33" s="146">
        <f>+G32/D32</f>
        <v>0.62556683221766363</v>
      </c>
      <c r="H33" s="146">
        <f>+H32/E32</f>
        <v>0.63820846004976495</v>
      </c>
      <c r="I33" s="147" t="s">
        <v>55</v>
      </c>
      <c r="J33" s="146" t="s">
        <v>55</v>
      </c>
      <c r="K33" s="146" t="s">
        <v>55</v>
      </c>
      <c r="L33" s="146" t="s">
        <v>55</v>
      </c>
      <c r="M33" s="146" t="s">
        <v>55</v>
      </c>
      <c r="N33" s="146" t="s">
        <v>55</v>
      </c>
      <c r="O33" s="146" t="s">
        <v>55</v>
      </c>
      <c r="P33" s="146" t="s">
        <v>55</v>
      </c>
      <c r="Q33" s="146" t="s">
        <v>55</v>
      </c>
      <c r="R33" s="147" t="s">
        <v>55</v>
      </c>
      <c r="S33" s="146" t="s">
        <v>55</v>
      </c>
      <c r="T33" s="146" t="s">
        <v>55</v>
      </c>
      <c r="U33" s="146" t="s">
        <v>55</v>
      </c>
      <c r="V33" s="146" t="s">
        <v>55</v>
      </c>
      <c r="W33" s="146" t="s">
        <v>55</v>
      </c>
      <c r="X33" s="146" t="s">
        <v>55</v>
      </c>
      <c r="Y33" s="146" t="s">
        <v>55</v>
      </c>
      <c r="Z33" s="146" t="s">
        <v>55</v>
      </c>
      <c r="AA33" s="146">
        <f>IF(H32=0,,+AA32/H32)</f>
        <v>0.9485357823600763</v>
      </c>
      <c r="AB33" s="146"/>
      <c r="AC33" s="146">
        <f>IF(H32=0,,AC32/H32)</f>
        <v>0</v>
      </c>
      <c r="AD33" s="146">
        <f>IF(H32=0,,AD32/H32)</f>
        <v>3.1363715127360942E-2</v>
      </c>
      <c r="AE33" s="146">
        <f>IF(H32=0,,AE32/H32)</f>
        <v>2.0100502512562814E-2</v>
      </c>
      <c r="AF33" s="142"/>
      <c r="AG33" s="148"/>
      <c r="AH33" s="149"/>
      <c r="AI33" s="150"/>
      <c r="AJ33" s="268">
        <f>SUM(AK32,AJ32)</f>
        <v>11542</v>
      </c>
      <c r="AK33" s="269"/>
    </row>
    <row r="35" spans="1:37" x14ac:dyDescent="0.2">
      <c r="AA35" t="s">
        <v>55</v>
      </c>
      <c r="AC35" s="32" t="s">
        <v>56</v>
      </c>
      <c r="AD35" s="33">
        <f>COUNTIF(X8:X31,"&gt;0")</f>
        <v>23</v>
      </c>
      <c r="AE35" s="34" t="s">
        <v>57</v>
      </c>
    </row>
  </sheetData>
  <mergeCells count="23">
    <mergeCell ref="I3:L3"/>
    <mergeCell ref="X4:Z4"/>
    <mergeCell ref="A1:AG1"/>
    <mergeCell ref="A2:AG2"/>
    <mergeCell ref="C4:E4"/>
    <mergeCell ref="F4:H4"/>
    <mergeCell ref="AA4:AG4"/>
    <mergeCell ref="R3:U3"/>
    <mergeCell ref="R4:T4"/>
    <mergeCell ref="U4:W4"/>
    <mergeCell ref="AJ33:AK33"/>
    <mergeCell ref="R5:T6"/>
    <mergeCell ref="U5:W6"/>
    <mergeCell ref="X5:Z6"/>
    <mergeCell ref="AA5:AG5"/>
    <mergeCell ref="A33:B33"/>
    <mergeCell ref="O5:Q6"/>
    <mergeCell ref="O4:Q4"/>
    <mergeCell ref="A32:B32"/>
    <mergeCell ref="I5:K6"/>
    <mergeCell ref="L5:N6"/>
    <mergeCell ref="I4:K4"/>
    <mergeCell ref="L4:N4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1" orientation="landscape" r:id="rId1"/>
  <headerFooter alignWithMargins="0">
    <oddHeader>&amp;LStampato il &amp;D alle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workbookViewId="0">
      <selection activeCell="E13" sqref="E13:F13"/>
    </sheetView>
  </sheetViews>
  <sheetFormatPr defaultColWidth="8.85546875" defaultRowHeight="12.75" x14ac:dyDescent="0.2"/>
  <cols>
    <col min="1" max="1" width="9.7109375" style="1" customWidth="1"/>
    <col min="2" max="2" width="33.42578125" style="1" customWidth="1"/>
    <col min="3" max="3" width="11.5703125" style="1" customWidth="1"/>
    <col min="4" max="4" width="11" style="1" customWidth="1"/>
    <col min="5" max="5" width="10" style="1" customWidth="1"/>
    <col min="6" max="6" width="29.5703125" style="1" customWidth="1"/>
    <col min="7" max="7" width="11.7109375" style="1" customWidth="1"/>
    <col min="8" max="8" width="10.85546875" style="1" customWidth="1"/>
    <col min="9" max="16384" width="8.85546875" style="1"/>
  </cols>
  <sheetData>
    <row r="1" spans="1:8" s="5" customFormat="1" ht="15.75" customHeight="1" thickBot="1" x14ac:dyDescent="0.25">
      <c r="A1" s="303" t="s">
        <v>89</v>
      </c>
      <c r="B1" s="304"/>
      <c r="C1" s="304"/>
      <c r="D1" s="304"/>
      <c r="E1" s="304"/>
      <c r="F1" s="304"/>
      <c r="G1" s="304"/>
      <c r="H1" s="305"/>
    </row>
    <row r="2" spans="1:8" ht="15" customHeight="1" thickBot="1" x14ac:dyDescent="0.25">
      <c r="A2" s="306" t="s">
        <v>56</v>
      </c>
      <c r="B2" s="307"/>
      <c r="C2" s="307"/>
      <c r="D2" s="307"/>
      <c r="E2" s="308"/>
      <c r="F2" s="238">
        <f>DettaglioListe!J3</f>
        <v>23</v>
      </c>
      <c r="G2" s="238" t="s">
        <v>58</v>
      </c>
      <c r="H2" s="239">
        <v>23</v>
      </c>
    </row>
    <row r="3" spans="1:8" s="35" customFormat="1" ht="34.5" customHeight="1" x14ac:dyDescent="0.2">
      <c r="A3" s="284" t="s">
        <v>59</v>
      </c>
      <c r="B3" s="285"/>
      <c r="C3" s="286"/>
      <c r="D3" s="36">
        <f>DettaglioListe!$H$32</f>
        <v>105</v>
      </c>
      <c r="E3" s="285" t="s">
        <v>64</v>
      </c>
      <c r="F3" s="288"/>
      <c r="G3" s="286"/>
      <c r="H3" s="36">
        <f>DettaglioListe!$V$32</f>
        <v>42</v>
      </c>
    </row>
    <row r="4" spans="1:8" s="35" customFormat="1" ht="32.25" customHeight="1" thickBot="1" x14ac:dyDescent="0.25">
      <c r="A4" s="289" t="s">
        <v>106</v>
      </c>
      <c r="B4" s="290"/>
      <c r="C4" s="287"/>
      <c r="D4" s="38">
        <f>DettaglioListe!$H$33</f>
        <v>1.053159478435306E-2</v>
      </c>
      <c r="E4" s="291" t="s">
        <v>113</v>
      </c>
      <c r="F4" s="290"/>
      <c r="G4" s="287"/>
      <c r="H4" s="38">
        <f>DettaglioListe!$V$33</f>
        <v>4.2126379137412233E-3</v>
      </c>
    </row>
    <row r="5" spans="1:8" s="35" customFormat="1" ht="34.5" customHeight="1" x14ac:dyDescent="0.2">
      <c r="A5" s="292" t="s">
        <v>61</v>
      </c>
      <c r="B5" s="293"/>
      <c r="C5" s="294"/>
      <c r="D5" s="37">
        <f>DettaglioListe!J32</f>
        <v>136</v>
      </c>
      <c r="E5" s="296" t="s">
        <v>66</v>
      </c>
      <c r="F5" s="293"/>
      <c r="G5" s="294"/>
      <c r="H5" s="37">
        <f>DettaglioListe!$X$32</f>
        <v>293</v>
      </c>
    </row>
    <row r="6" spans="1:8" s="35" customFormat="1" ht="32.25" customHeight="1" thickBot="1" x14ac:dyDescent="0.25">
      <c r="A6" s="299" t="s">
        <v>107</v>
      </c>
      <c r="B6" s="300"/>
      <c r="C6" s="295"/>
      <c r="D6" s="39">
        <f>DettaglioListe!J33</f>
        <v>1.3640922768304914E-2</v>
      </c>
      <c r="E6" s="301" t="s">
        <v>114</v>
      </c>
      <c r="F6" s="300"/>
      <c r="G6" s="295"/>
      <c r="H6" s="39">
        <f>DettaglioListe!$X$33</f>
        <v>2.9388164493480442E-2</v>
      </c>
    </row>
    <row r="7" spans="1:8" s="35" customFormat="1" ht="34.5" customHeight="1" x14ac:dyDescent="0.2">
      <c r="A7" s="302" t="s">
        <v>63</v>
      </c>
      <c r="B7" s="288"/>
      <c r="C7" s="286"/>
      <c r="D7" s="36">
        <f>DettaglioListe!L32</f>
        <v>65</v>
      </c>
      <c r="E7" s="285" t="s">
        <v>68</v>
      </c>
      <c r="F7" s="288"/>
      <c r="G7" s="286"/>
      <c r="H7" s="36">
        <f>DettaglioListe!$Z$32</f>
        <v>248</v>
      </c>
    </row>
    <row r="8" spans="1:8" s="35" customFormat="1" ht="31.5" customHeight="1" thickBot="1" x14ac:dyDescent="0.25">
      <c r="A8" s="289" t="s">
        <v>108</v>
      </c>
      <c r="B8" s="290"/>
      <c r="C8" s="287"/>
      <c r="D8" s="38">
        <f>DettaglioListe!L33</f>
        <v>6.5195586760280842E-3</v>
      </c>
      <c r="E8" s="291" t="s">
        <v>115</v>
      </c>
      <c r="F8" s="290"/>
      <c r="G8" s="287"/>
      <c r="H8" s="38">
        <f>DettaglioListe!$Z$33</f>
        <v>2.4874623871614845E-2</v>
      </c>
    </row>
    <row r="9" spans="1:8" s="35" customFormat="1" ht="34.5" customHeight="1" x14ac:dyDescent="0.2">
      <c r="A9" s="292" t="s">
        <v>65</v>
      </c>
      <c r="B9" s="293"/>
      <c r="C9" s="294"/>
      <c r="D9" s="37">
        <f>DettaglioListe!N32</f>
        <v>584</v>
      </c>
      <c r="E9" s="296" t="s">
        <v>91</v>
      </c>
      <c r="F9" s="293"/>
      <c r="G9" s="297"/>
      <c r="H9" s="37">
        <f>+DettaglioListe!$AB$32</f>
        <v>370</v>
      </c>
    </row>
    <row r="10" spans="1:8" s="35" customFormat="1" ht="33" customHeight="1" thickBot="1" x14ac:dyDescent="0.25">
      <c r="A10" s="299" t="s">
        <v>109</v>
      </c>
      <c r="B10" s="300"/>
      <c r="C10" s="295"/>
      <c r="D10" s="39">
        <f>DettaglioListe!N33</f>
        <v>5.8575727181544635E-2</v>
      </c>
      <c r="E10" s="301" t="s">
        <v>116</v>
      </c>
      <c r="F10" s="300"/>
      <c r="G10" s="298"/>
      <c r="H10" s="39">
        <f>+DettaglioListe!$AB$33</f>
        <v>3.7111334002006016E-2</v>
      </c>
    </row>
    <row r="11" spans="1:8" s="35" customFormat="1" ht="34.5" customHeight="1" x14ac:dyDescent="0.2">
      <c r="A11" s="284" t="s">
        <v>67</v>
      </c>
      <c r="B11" s="285"/>
      <c r="C11" s="286"/>
      <c r="D11" s="36">
        <f>DettaglioListe!$P$32</f>
        <v>1112</v>
      </c>
      <c r="E11" s="285" t="s">
        <v>92</v>
      </c>
      <c r="F11" s="288"/>
      <c r="G11" s="286"/>
      <c r="H11" s="36">
        <f>DettaglioListe!$AD$32</f>
        <v>181</v>
      </c>
    </row>
    <row r="12" spans="1:8" s="35" customFormat="1" ht="32.25" customHeight="1" thickBot="1" x14ac:dyDescent="0.25">
      <c r="A12" s="289" t="s">
        <v>110</v>
      </c>
      <c r="B12" s="290"/>
      <c r="C12" s="287"/>
      <c r="D12" s="38">
        <f>DettaglioListe!$P$33</f>
        <v>0.1115346038114343</v>
      </c>
      <c r="E12" s="291" t="s">
        <v>117</v>
      </c>
      <c r="F12" s="290"/>
      <c r="G12" s="287"/>
      <c r="H12" s="38">
        <f>DettaglioListe!$AD$33</f>
        <v>1.8154463390170513E-2</v>
      </c>
    </row>
    <row r="13" spans="1:8" s="35" customFormat="1" ht="34.5" customHeight="1" x14ac:dyDescent="0.2">
      <c r="A13" s="292" t="s">
        <v>60</v>
      </c>
      <c r="B13" s="293"/>
      <c r="C13" s="294"/>
      <c r="D13" s="37">
        <f>DettaglioListe!R32</f>
        <v>2219</v>
      </c>
      <c r="E13" s="296" t="s">
        <v>93</v>
      </c>
      <c r="F13" s="293"/>
      <c r="G13" s="297"/>
      <c r="H13" s="37">
        <f>+DettaglioListe!$AF$32</f>
        <v>3818</v>
      </c>
    </row>
    <row r="14" spans="1:8" s="35" customFormat="1" ht="33" customHeight="1" thickBot="1" x14ac:dyDescent="0.25">
      <c r="A14" s="299" t="s">
        <v>111</v>
      </c>
      <c r="B14" s="300"/>
      <c r="C14" s="295"/>
      <c r="D14" s="39">
        <f>DettaglioListe!R33</f>
        <v>0.222567703109328</v>
      </c>
      <c r="E14" s="301" t="s">
        <v>118</v>
      </c>
      <c r="F14" s="300"/>
      <c r="G14" s="298"/>
      <c r="H14" s="39">
        <f>+DettaglioListe!$AF$33</f>
        <v>0.38294884653961886</v>
      </c>
    </row>
    <row r="15" spans="1:8" s="35" customFormat="1" ht="34.5" customHeight="1" x14ac:dyDescent="0.2">
      <c r="A15" s="284" t="s">
        <v>62</v>
      </c>
      <c r="B15" s="285"/>
      <c r="C15" s="286"/>
      <c r="D15" s="36">
        <f>DettaglioListe!$T$32</f>
        <v>734</v>
      </c>
      <c r="E15" s="285" t="s">
        <v>94</v>
      </c>
      <c r="F15" s="288"/>
      <c r="G15" s="286"/>
      <c r="H15" s="36">
        <f>+DettaglioListe!$AH$32</f>
        <v>63</v>
      </c>
    </row>
    <row r="16" spans="1:8" s="35" customFormat="1" ht="32.25" customHeight="1" thickBot="1" x14ac:dyDescent="0.25">
      <c r="A16" s="289" t="s">
        <v>112</v>
      </c>
      <c r="B16" s="290"/>
      <c r="C16" s="287"/>
      <c r="D16" s="38">
        <f>DettaglioListe!$T$33</f>
        <v>7.3620862587763292E-2</v>
      </c>
      <c r="E16" s="291" t="s">
        <v>119</v>
      </c>
      <c r="F16" s="290"/>
      <c r="G16" s="287"/>
      <c r="H16" s="38">
        <f>+DettaglioListe!$AH$33</f>
        <v>0</v>
      </c>
    </row>
    <row r="17" spans="1:8" s="35" customFormat="1" ht="34.5" customHeight="1" x14ac:dyDescent="0.2">
      <c r="A17" s="292"/>
      <c r="B17" s="293"/>
      <c r="C17" s="294"/>
      <c r="D17" s="60"/>
      <c r="E17" s="292" t="s">
        <v>69</v>
      </c>
      <c r="F17" s="293"/>
      <c r="G17" s="67">
        <f>DettaglioListe!AO32</f>
        <v>232</v>
      </c>
      <c r="H17" s="70">
        <f>IF(DettaglioListe!$AU$32=0,,G17/DettaglioListe!$AU$32)</f>
        <v>2.0100502512562814E-2</v>
      </c>
    </row>
    <row r="18" spans="1:8" s="35" customFormat="1" ht="33" customHeight="1" thickBot="1" x14ac:dyDescent="0.25">
      <c r="A18" s="299"/>
      <c r="B18" s="300"/>
      <c r="C18" s="295"/>
      <c r="D18" s="61"/>
      <c r="E18" s="309" t="s">
        <v>70</v>
      </c>
      <c r="F18" s="310"/>
      <c r="G18" s="66">
        <f>DettaglioListe!AN32</f>
        <v>362</v>
      </c>
      <c r="H18" s="311">
        <f>IF(DettaglioListe!$AU$32=0,,+G18/DettaglioListe!$AU$32)</f>
        <v>3.1363715127360942E-2</v>
      </c>
    </row>
    <row r="19" spans="1:8" ht="2.25" customHeight="1" thickBot="1" x14ac:dyDescent="0.25">
      <c r="A19" s="54"/>
      <c r="B19" s="52"/>
      <c r="C19" s="74"/>
      <c r="D19" s="53"/>
      <c r="E19" s="309"/>
      <c r="F19" s="310"/>
      <c r="G19" s="65"/>
      <c r="H19" s="311"/>
    </row>
    <row r="20" spans="1:8" ht="18" customHeight="1" x14ac:dyDescent="0.25">
      <c r="A20" s="58" t="s">
        <v>10</v>
      </c>
      <c r="B20" s="56"/>
      <c r="C20" s="73">
        <f>DettaglioListe!AJ32</f>
        <v>9970</v>
      </c>
      <c r="D20" s="62">
        <f>IF(C21=0,,+C20/C21)</f>
        <v>0.86380176745797954</v>
      </c>
      <c r="E20" s="314" t="s">
        <v>3</v>
      </c>
      <c r="F20" s="315"/>
      <c r="G20" s="68"/>
      <c r="H20" s="69"/>
    </row>
    <row r="21" spans="1:8" ht="18" customHeight="1" thickBot="1" x14ac:dyDescent="0.3">
      <c r="A21" s="59" t="s">
        <v>11</v>
      </c>
      <c r="B21" s="57"/>
      <c r="C21" s="64">
        <f>+DettaglioListe!G32</f>
        <v>11542</v>
      </c>
      <c r="D21" s="63">
        <f>+DettaglioListe!G32/DettaglioListe!D32</f>
        <v>0.63820846004976495</v>
      </c>
      <c r="E21" s="312" t="s">
        <v>71</v>
      </c>
      <c r="F21" s="313"/>
      <c r="G21" s="71">
        <f>DettaglioListe!AM32</f>
        <v>0</v>
      </c>
      <c r="H21" s="72">
        <f>IF(DettaglioListe!$AU$32=0,,+G21/DettaglioListe!$AU$32)</f>
        <v>0</v>
      </c>
    </row>
    <row r="22" spans="1:8" ht="33" customHeight="1" x14ac:dyDescent="0.2"/>
    <row r="23" spans="1:8" ht="6" customHeight="1" x14ac:dyDescent="0.2"/>
    <row r="26" spans="1:8" ht="26.45" customHeight="1" x14ac:dyDescent="0.2"/>
    <row r="30" spans="1:8" x14ac:dyDescent="0.2">
      <c r="C30" s="4"/>
    </row>
  </sheetData>
  <mergeCells count="52">
    <mergeCell ref="G9:G10"/>
    <mergeCell ref="E10:F10"/>
    <mergeCell ref="E9:F9"/>
    <mergeCell ref="H18:H19"/>
    <mergeCell ref="E21:F21"/>
    <mergeCell ref="E17:F17"/>
    <mergeCell ref="E20:F20"/>
    <mergeCell ref="G11:G12"/>
    <mergeCell ref="E6:F6"/>
    <mergeCell ref="E7:F7"/>
    <mergeCell ref="G7:G8"/>
    <mergeCell ref="E8:F8"/>
    <mergeCell ref="A17:B17"/>
    <mergeCell ref="C17:C18"/>
    <mergeCell ref="A18:B18"/>
    <mergeCell ref="E18:F19"/>
    <mergeCell ref="C9:C10"/>
    <mergeCell ref="A9:B9"/>
    <mergeCell ref="A10:B10"/>
    <mergeCell ref="A11:B11"/>
    <mergeCell ref="C11:C12"/>
    <mergeCell ref="E11:F11"/>
    <mergeCell ref="A12:B12"/>
    <mergeCell ref="E12:F12"/>
    <mergeCell ref="C7:C8"/>
    <mergeCell ref="A7:B7"/>
    <mergeCell ref="A8:B8"/>
    <mergeCell ref="A1:H1"/>
    <mergeCell ref="A2:E2"/>
    <mergeCell ref="E4:F4"/>
    <mergeCell ref="A4:B4"/>
    <mergeCell ref="G3:G4"/>
    <mergeCell ref="E3:F3"/>
    <mergeCell ref="A5:B5"/>
    <mergeCell ref="A6:B6"/>
    <mergeCell ref="C5:C6"/>
    <mergeCell ref="A3:B3"/>
    <mergeCell ref="C3:C4"/>
    <mergeCell ref="G5:G6"/>
    <mergeCell ref="E5:F5"/>
    <mergeCell ref="A13:B13"/>
    <mergeCell ref="C13:C14"/>
    <mergeCell ref="E13:F13"/>
    <mergeCell ref="G13:G14"/>
    <mergeCell ref="A14:B14"/>
    <mergeCell ref="E14:F14"/>
    <mergeCell ref="A15:B15"/>
    <mergeCell ref="C15:C16"/>
    <mergeCell ref="E15:F15"/>
    <mergeCell ref="G15:G16"/>
    <mergeCell ref="A16:B16"/>
    <mergeCell ref="E16:F1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drawing r:id="rId2"/>
  <webPublishItems count="1">
    <webPublishItem id="25638" divId="Comune2011_25638" sourceType="printArea" destinationFile="C:\elezioni2011\risultati\liste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4"/>
  <sheetViews>
    <sheetView workbookViewId="0">
      <pane xSplit="7" ySplit="7" topLeftCell="O26" activePane="bottomRight" state="frozen"/>
      <selection pane="topRight" activeCell="H1" sqref="H1"/>
      <selection pane="bottomLeft" activeCell="A8" sqref="A8"/>
      <selection pane="bottomRight" activeCell="AK16" sqref="AK16"/>
    </sheetView>
  </sheetViews>
  <sheetFormatPr defaultRowHeight="12.75" x14ac:dyDescent="0.2"/>
  <cols>
    <col min="1" max="1" width="4.42578125" style="2" customWidth="1"/>
    <col min="2" max="2" width="8.140625" style="1" customWidth="1"/>
    <col min="3" max="3" width="7.5703125" style="1" customWidth="1"/>
    <col min="4" max="4" width="8.85546875" style="1" customWidth="1"/>
    <col min="5" max="5" width="8" style="1" customWidth="1"/>
    <col min="6" max="6" width="7.85546875" style="1" customWidth="1"/>
    <col min="7" max="7" width="8.5703125" style="1" customWidth="1"/>
    <col min="8" max="8" width="7.28515625" style="1" customWidth="1"/>
    <col min="9" max="9" width="4.140625" style="1" customWidth="1"/>
    <col min="10" max="10" width="7.42578125" style="1" customWidth="1"/>
    <col min="11" max="11" width="4.140625" style="1" customWidth="1"/>
    <col min="12" max="12" width="8.42578125" style="1" customWidth="1"/>
    <col min="13" max="13" width="4.42578125" style="1" customWidth="1"/>
    <col min="14" max="14" width="6.85546875" style="1" customWidth="1"/>
    <col min="15" max="15" width="4.28515625" style="1" customWidth="1"/>
    <col min="16" max="16" width="8.140625" style="1" customWidth="1"/>
    <col min="17" max="17" width="4.7109375" style="1" customWidth="1"/>
    <col min="18" max="18" width="8.140625" style="1" customWidth="1"/>
    <col min="19" max="19" width="4.28515625" style="1" customWidth="1"/>
    <col min="20" max="20" width="7.5703125" style="1" customWidth="1"/>
    <col min="21" max="21" width="4.5703125" style="1" customWidth="1"/>
    <col min="22" max="22" width="6.85546875" style="1" customWidth="1"/>
    <col min="23" max="23" width="4.5703125" style="1" customWidth="1"/>
    <col min="24" max="24" width="7.5703125" style="1" customWidth="1"/>
    <col min="25" max="25" width="4.140625" style="1" customWidth="1"/>
    <col min="26" max="26" width="7.5703125" style="1" customWidth="1"/>
    <col min="27" max="27" width="4.140625" style="1" customWidth="1"/>
    <col min="28" max="28" width="7.28515625" style="1" customWidth="1"/>
    <col min="29" max="29" width="4.140625" style="1" customWidth="1"/>
    <col min="30" max="30" width="7.42578125" style="1" customWidth="1"/>
    <col min="31" max="31" width="4.140625" style="1" customWidth="1"/>
    <col min="32" max="32" width="8.42578125" style="1" customWidth="1"/>
    <col min="33" max="33" width="4.42578125" style="1" customWidth="1"/>
    <col min="34" max="34" width="6.85546875" style="1" customWidth="1"/>
    <col min="35" max="35" width="4.28515625" style="1" customWidth="1"/>
    <col min="36" max="36" width="9.140625" style="1"/>
    <col min="37" max="38" width="8.140625" style="1" customWidth="1"/>
    <col min="39" max="39" width="6.140625" style="1" customWidth="1"/>
    <col min="40" max="41" width="7.28515625" style="1" customWidth="1"/>
    <col min="42" max="43" width="7.7109375" style="1" customWidth="1"/>
    <col min="44" max="16384" width="9.140625" style="1"/>
  </cols>
  <sheetData>
    <row r="1" spans="1:47" ht="15.75" x14ac:dyDescent="0.25">
      <c r="A1" s="151"/>
      <c r="B1" s="151"/>
      <c r="C1" s="220" t="s">
        <v>20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321"/>
      <c r="AN1" s="321"/>
      <c r="AO1" s="152"/>
      <c r="AP1" s="152"/>
      <c r="AQ1" s="152"/>
      <c r="AR1" s="152"/>
      <c r="AS1" s="152"/>
      <c r="AT1" s="152"/>
      <c r="AU1" s="152"/>
    </row>
    <row r="2" spans="1:47" ht="15.75" x14ac:dyDescent="0.25">
      <c r="A2" s="151"/>
      <c r="B2" s="152"/>
      <c r="C2" s="220" t="s">
        <v>90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</row>
    <row r="3" spans="1:47" s="81" customFormat="1" ht="30" customHeight="1" x14ac:dyDescent="0.2">
      <c r="A3" s="153"/>
      <c r="B3" s="154"/>
      <c r="C3" s="154"/>
      <c r="D3" s="154"/>
      <c r="E3" s="154"/>
      <c r="F3" s="154"/>
      <c r="G3" s="154"/>
      <c r="H3" s="155" t="s">
        <v>72</v>
      </c>
      <c r="I3" s="155"/>
      <c r="J3" s="155">
        <f>COUNT(Z8:Z31)</f>
        <v>23</v>
      </c>
      <c r="K3" s="155" t="s">
        <v>58</v>
      </c>
      <c r="L3" s="155">
        <v>23</v>
      </c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5" t="s">
        <v>72</v>
      </c>
      <c r="Y3" s="155"/>
      <c r="Z3" s="155">
        <f>COUNT(Z8:Z31)</f>
        <v>23</v>
      </c>
      <c r="AA3" s="155" t="s">
        <v>58</v>
      </c>
      <c r="AB3" s="155" t="s">
        <v>72</v>
      </c>
      <c r="AC3" s="155"/>
      <c r="AD3" s="155">
        <f>COUNT(AP8:AP31)</f>
        <v>23</v>
      </c>
      <c r="AE3" s="155" t="s">
        <v>58</v>
      </c>
      <c r="AF3" s="155">
        <v>23</v>
      </c>
      <c r="AG3" s="154"/>
      <c r="AH3" s="154"/>
      <c r="AI3" s="154"/>
      <c r="AJ3" s="156">
        <v>23</v>
      </c>
      <c r="AK3" s="322" t="s">
        <v>73</v>
      </c>
      <c r="AL3" s="322"/>
      <c r="AM3" s="322"/>
      <c r="AN3" s="322" t="str">
        <f>+AT32 &amp; " su " &amp; F32</f>
        <v>5794 su 5794</v>
      </c>
      <c r="AO3" s="322"/>
      <c r="AP3" s="155"/>
      <c r="AQ3" s="155"/>
      <c r="AR3" s="154"/>
      <c r="AS3" s="154"/>
      <c r="AT3" s="154"/>
      <c r="AU3" s="154"/>
    </row>
    <row r="4" spans="1:47" ht="39.75" customHeight="1" x14ac:dyDescent="0.2">
      <c r="A4" s="157" t="s">
        <v>74</v>
      </c>
      <c r="B4" s="320" t="s">
        <v>75</v>
      </c>
      <c r="C4" s="320"/>
      <c r="D4" s="320"/>
      <c r="E4" s="320" t="s">
        <v>26</v>
      </c>
      <c r="F4" s="320"/>
      <c r="G4" s="320"/>
      <c r="H4" s="316" t="s">
        <v>59</v>
      </c>
      <c r="I4" s="317"/>
      <c r="J4" s="316" t="s">
        <v>61</v>
      </c>
      <c r="K4" s="317"/>
      <c r="L4" s="316" t="s">
        <v>63</v>
      </c>
      <c r="M4" s="317"/>
      <c r="N4" s="316" t="s">
        <v>65</v>
      </c>
      <c r="O4" s="317"/>
      <c r="P4" s="316" t="s">
        <v>67</v>
      </c>
      <c r="Q4" s="317"/>
      <c r="R4" s="316" t="s">
        <v>60</v>
      </c>
      <c r="S4" s="317"/>
      <c r="T4" s="316" t="s">
        <v>62</v>
      </c>
      <c r="U4" s="317"/>
      <c r="V4" s="316" t="s">
        <v>64</v>
      </c>
      <c r="W4" s="317"/>
      <c r="X4" s="316" t="s">
        <v>66</v>
      </c>
      <c r="Y4" s="317"/>
      <c r="Z4" s="316" t="s">
        <v>68</v>
      </c>
      <c r="AA4" s="317"/>
      <c r="AB4" s="316" t="s">
        <v>91</v>
      </c>
      <c r="AC4" s="317"/>
      <c r="AD4" s="316" t="s">
        <v>92</v>
      </c>
      <c r="AE4" s="317"/>
      <c r="AF4" s="316" t="s">
        <v>93</v>
      </c>
      <c r="AG4" s="317"/>
      <c r="AH4" s="316" t="s">
        <v>94</v>
      </c>
      <c r="AI4" s="317"/>
      <c r="AJ4" s="158" t="s">
        <v>10</v>
      </c>
      <c r="AK4" s="159" t="s">
        <v>76</v>
      </c>
      <c r="AL4" s="159" t="s">
        <v>77</v>
      </c>
      <c r="AM4" s="159" t="s">
        <v>78</v>
      </c>
      <c r="AN4" s="159" t="s">
        <v>70</v>
      </c>
      <c r="AO4" s="159" t="s">
        <v>69</v>
      </c>
      <c r="AP4" s="159" t="s">
        <v>79</v>
      </c>
      <c r="AQ4" s="159" t="s">
        <v>80</v>
      </c>
      <c r="AR4" s="152"/>
      <c r="AS4" s="152"/>
      <c r="AT4" s="152"/>
      <c r="AU4" s="152"/>
    </row>
    <row r="5" spans="1:47" s="3" customFormat="1" ht="43.5" customHeight="1" x14ac:dyDescent="0.15">
      <c r="A5" s="160"/>
      <c r="B5" s="161"/>
      <c r="C5" s="161"/>
      <c r="D5" s="161"/>
      <c r="E5" s="161"/>
      <c r="F5" s="161"/>
      <c r="G5" s="161"/>
      <c r="H5" s="318" t="s">
        <v>106</v>
      </c>
      <c r="I5" s="319"/>
      <c r="J5" s="318" t="s">
        <v>120</v>
      </c>
      <c r="K5" s="319"/>
      <c r="L5" s="318" t="s">
        <v>121</v>
      </c>
      <c r="M5" s="319"/>
      <c r="N5" s="318" t="s">
        <v>122</v>
      </c>
      <c r="O5" s="319"/>
      <c r="P5" s="318" t="s">
        <v>110</v>
      </c>
      <c r="Q5" s="319"/>
      <c r="R5" s="318" t="s">
        <v>111</v>
      </c>
      <c r="S5" s="319"/>
      <c r="T5" s="318" t="s">
        <v>112</v>
      </c>
      <c r="U5" s="319"/>
      <c r="V5" s="318" t="s">
        <v>113</v>
      </c>
      <c r="W5" s="319"/>
      <c r="X5" s="318" t="s">
        <v>123</v>
      </c>
      <c r="Y5" s="319"/>
      <c r="Z5" s="318" t="s">
        <v>115</v>
      </c>
      <c r="AA5" s="319"/>
      <c r="AB5" s="318" t="s">
        <v>116</v>
      </c>
      <c r="AC5" s="319"/>
      <c r="AD5" s="318" t="s">
        <v>124</v>
      </c>
      <c r="AE5" s="319"/>
      <c r="AF5" s="318" t="s">
        <v>118</v>
      </c>
      <c r="AG5" s="319"/>
      <c r="AH5" s="318" t="s">
        <v>119</v>
      </c>
      <c r="AI5" s="319"/>
      <c r="AJ5" s="162"/>
      <c r="AK5" s="159"/>
      <c r="AL5" s="159" t="s">
        <v>41</v>
      </c>
      <c r="AM5" s="159">
        <v>1</v>
      </c>
      <c r="AN5" s="159">
        <v>2</v>
      </c>
      <c r="AO5" s="159">
        <v>3</v>
      </c>
      <c r="AP5" s="163" t="s">
        <v>43</v>
      </c>
      <c r="AQ5" s="163" t="s">
        <v>44</v>
      </c>
      <c r="AR5" s="164"/>
      <c r="AS5" s="164"/>
      <c r="AT5" s="164"/>
      <c r="AU5" s="164"/>
    </row>
    <row r="6" spans="1:47" ht="57" customHeight="1" x14ac:dyDescent="0.2">
      <c r="A6" s="165"/>
      <c r="B6" s="166" t="s">
        <v>81</v>
      </c>
      <c r="C6" s="167" t="s">
        <v>82</v>
      </c>
      <c r="D6" s="168" t="s">
        <v>83</v>
      </c>
      <c r="E6" s="169" t="s">
        <v>81</v>
      </c>
      <c r="F6" s="167" t="s">
        <v>82</v>
      </c>
      <c r="G6" s="170" t="s">
        <v>83</v>
      </c>
      <c r="H6" s="171"/>
      <c r="I6" s="172"/>
      <c r="J6" s="171"/>
      <c r="K6" s="172"/>
      <c r="L6" s="171"/>
      <c r="M6" s="172"/>
      <c r="N6" s="171"/>
      <c r="O6" s="172"/>
      <c r="P6" s="171"/>
      <c r="Q6" s="172"/>
      <c r="R6" s="171"/>
      <c r="S6" s="172"/>
      <c r="T6" s="171"/>
      <c r="U6" s="172"/>
      <c r="V6" s="171"/>
      <c r="W6" s="172"/>
      <c r="X6" s="171"/>
      <c r="Y6" s="172"/>
      <c r="Z6" s="171"/>
      <c r="AA6" s="172"/>
      <c r="AB6" s="171"/>
      <c r="AC6" s="172"/>
      <c r="AD6" s="171"/>
      <c r="AE6" s="172"/>
      <c r="AF6" s="171"/>
      <c r="AG6" s="172"/>
      <c r="AH6" s="171"/>
      <c r="AI6" s="172"/>
      <c r="AJ6" s="173"/>
      <c r="AK6" s="172"/>
      <c r="AL6" s="172"/>
      <c r="AM6" s="172"/>
      <c r="AN6" s="174"/>
      <c r="AO6" s="174"/>
      <c r="AP6" s="174"/>
      <c r="AQ6" s="174"/>
      <c r="AR6" s="152"/>
      <c r="AS6" s="152"/>
      <c r="AT6" s="152"/>
      <c r="AU6" s="152"/>
    </row>
    <row r="7" spans="1:47" ht="46.5" customHeight="1" x14ac:dyDescent="0.2">
      <c r="A7" s="165"/>
      <c r="B7" s="175"/>
      <c r="C7" s="175"/>
      <c r="D7" s="175"/>
      <c r="E7" s="175"/>
      <c r="F7" s="175"/>
      <c r="G7" s="175"/>
      <c r="H7" s="176" t="s">
        <v>84</v>
      </c>
      <c r="I7" s="177" t="s">
        <v>85</v>
      </c>
      <c r="J7" s="176" t="s">
        <v>84</v>
      </c>
      <c r="K7" s="177" t="s">
        <v>85</v>
      </c>
      <c r="L7" s="176" t="s">
        <v>84</v>
      </c>
      <c r="M7" s="177" t="s">
        <v>85</v>
      </c>
      <c r="N7" s="176" t="s">
        <v>84</v>
      </c>
      <c r="O7" s="177" t="s">
        <v>85</v>
      </c>
      <c r="P7" s="176" t="s">
        <v>84</v>
      </c>
      <c r="Q7" s="177" t="s">
        <v>85</v>
      </c>
      <c r="R7" s="176" t="s">
        <v>84</v>
      </c>
      <c r="S7" s="177" t="s">
        <v>85</v>
      </c>
      <c r="T7" s="176" t="s">
        <v>84</v>
      </c>
      <c r="U7" s="177" t="s">
        <v>85</v>
      </c>
      <c r="V7" s="176" t="s">
        <v>84</v>
      </c>
      <c r="W7" s="177" t="s">
        <v>85</v>
      </c>
      <c r="X7" s="176" t="s">
        <v>84</v>
      </c>
      <c r="Y7" s="177" t="s">
        <v>85</v>
      </c>
      <c r="Z7" s="176" t="s">
        <v>84</v>
      </c>
      <c r="AA7" s="177" t="s">
        <v>85</v>
      </c>
      <c r="AB7" s="176" t="s">
        <v>84</v>
      </c>
      <c r="AC7" s="177" t="s">
        <v>85</v>
      </c>
      <c r="AD7" s="176" t="s">
        <v>84</v>
      </c>
      <c r="AE7" s="177" t="s">
        <v>85</v>
      </c>
      <c r="AF7" s="176" t="s">
        <v>84</v>
      </c>
      <c r="AG7" s="177" t="s">
        <v>85</v>
      </c>
      <c r="AH7" s="176" t="s">
        <v>84</v>
      </c>
      <c r="AI7" s="177" t="s">
        <v>85</v>
      </c>
      <c r="AJ7" s="173"/>
      <c r="AK7" s="172"/>
      <c r="AL7" s="172"/>
      <c r="AM7" s="172"/>
      <c r="AN7" s="174"/>
      <c r="AO7" s="174"/>
      <c r="AP7" s="174"/>
      <c r="AQ7" s="174"/>
      <c r="AR7" s="164" t="s">
        <v>86</v>
      </c>
      <c r="AS7" s="152"/>
      <c r="AT7" s="152"/>
      <c r="AU7" s="152"/>
    </row>
    <row r="8" spans="1:47" ht="22.5" customHeight="1" x14ac:dyDescent="0.2">
      <c r="A8" s="178">
        <v>1</v>
      </c>
      <c r="B8" s="179">
        <v>414</v>
      </c>
      <c r="C8" s="179">
        <v>439</v>
      </c>
      <c r="D8" s="180">
        <f>C8+B8</f>
        <v>853</v>
      </c>
      <c r="E8" s="75">
        <v>174</v>
      </c>
      <c r="F8" s="76">
        <v>172</v>
      </c>
      <c r="G8" s="183">
        <f t="shared" ref="G8:G32" si="0">F8+E8</f>
        <v>346</v>
      </c>
      <c r="H8" s="77">
        <v>7</v>
      </c>
      <c r="I8" s="77"/>
      <c r="J8" s="77">
        <v>7</v>
      </c>
      <c r="K8" s="77"/>
      <c r="L8" s="77">
        <v>0</v>
      </c>
      <c r="M8" s="77"/>
      <c r="N8" s="77">
        <v>18</v>
      </c>
      <c r="O8" s="77"/>
      <c r="P8" s="77">
        <v>30</v>
      </c>
      <c r="Q8" s="77"/>
      <c r="R8" s="77">
        <v>60</v>
      </c>
      <c r="S8" s="77"/>
      <c r="T8" s="77">
        <v>40</v>
      </c>
      <c r="U8" s="77"/>
      <c r="V8" s="77">
        <v>3</v>
      </c>
      <c r="W8" s="77"/>
      <c r="X8" s="77">
        <v>9</v>
      </c>
      <c r="Y8" s="77"/>
      <c r="Z8" s="77">
        <v>17</v>
      </c>
      <c r="AA8" s="77"/>
      <c r="AB8" s="77">
        <v>7</v>
      </c>
      <c r="AC8" s="77"/>
      <c r="AD8" s="77">
        <v>5</v>
      </c>
      <c r="AE8" s="77"/>
      <c r="AF8" s="77">
        <v>89</v>
      </c>
      <c r="AG8" s="77"/>
      <c r="AH8" s="77">
        <v>2</v>
      </c>
      <c r="AI8" s="77"/>
      <c r="AJ8" s="184">
        <f>SUM(T8,R8,P8,N8,L8,J8,H8,V8,X8,Z8,AB8,AD8,AF8,AH8)</f>
        <v>294</v>
      </c>
      <c r="AK8" s="185">
        <v>33</v>
      </c>
      <c r="AL8" s="185">
        <f>+AJ8+AK8</f>
        <v>327</v>
      </c>
      <c r="AM8" s="186">
        <f>SUM(W8,U8,S8,Q8,O8,M8,K8,I8,Y8,AA8,AC8,AE8,AG8,AI8)</f>
        <v>0</v>
      </c>
      <c r="AN8" s="78">
        <f>+DettaglioPresidente!AD8</f>
        <v>8</v>
      </c>
      <c r="AO8" s="78">
        <f>+DettaglioPresidente!AE8</f>
        <v>11</v>
      </c>
      <c r="AP8" s="188">
        <f>+AM8+AN8+AO8</f>
        <v>19</v>
      </c>
      <c r="AQ8" s="188">
        <f>+AL8+AP8</f>
        <v>346</v>
      </c>
      <c r="AR8" s="189">
        <f t="shared" ref="AR8:AR19" si="1">AQ8-G8</f>
        <v>0</v>
      </c>
      <c r="AS8" s="190">
        <f t="shared" ref="AS8:AS28" si="2">IF(AF8&gt;0,E8,0)</f>
        <v>174</v>
      </c>
      <c r="AT8" s="190">
        <f t="shared" ref="AT8:AT28" si="3">IF(AF8&gt;0,F8,0)</f>
        <v>172</v>
      </c>
      <c r="AU8" s="190"/>
    </row>
    <row r="9" spans="1:47" ht="22.5" customHeight="1" x14ac:dyDescent="0.2">
      <c r="A9" s="191">
        <v>2</v>
      </c>
      <c r="B9" s="179">
        <v>365</v>
      </c>
      <c r="C9" s="179">
        <v>345</v>
      </c>
      <c r="D9" s="180">
        <f t="shared" ref="D9:D31" si="4">C9+B9</f>
        <v>710</v>
      </c>
      <c r="E9" s="75">
        <v>217</v>
      </c>
      <c r="F9" s="76">
        <v>212</v>
      </c>
      <c r="G9" s="183">
        <f t="shared" si="0"/>
        <v>429</v>
      </c>
      <c r="H9" s="79">
        <v>3</v>
      </c>
      <c r="I9" s="79"/>
      <c r="J9" s="80">
        <v>7</v>
      </c>
      <c r="K9" s="80"/>
      <c r="L9" s="80">
        <v>1</v>
      </c>
      <c r="M9" s="80"/>
      <c r="N9" s="80">
        <v>22</v>
      </c>
      <c r="O9" s="80"/>
      <c r="P9" s="80">
        <v>41</v>
      </c>
      <c r="Q9" s="80"/>
      <c r="R9" s="80">
        <v>94</v>
      </c>
      <c r="S9" s="80"/>
      <c r="T9" s="80">
        <v>19</v>
      </c>
      <c r="U9" s="80"/>
      <c r="V9" s="80">
        <v>3</v>
      </c>
      <c r="W9" s="80"/>
      <c r="X9" s="79">
        <v>9</v>
      </c>
      <c r="Y9" s="79"/>
      <c r="Z9" s="80">
        <v>17</v>
      </c>
      <c r="AA9" s="80"/>
      <c r="AB9" s="79">
        <v>12</v>
      </c>
      <c r="AC9" s="79"/>
      <c r="AD9" s="80">
        <v>12</v>
      </c>
      <c r="AE9" s="80"/>
      <c r="AF9" s="80">
        <v>123</v>
      </c>
      <c r="AG9" s="80"/>
      <c r="AH9" s="80">
        <v>2</v>
      </c>
      <c r="AI9" s="80"/>
      <c r="AJ9" s="184">
        <f t="shared" ref="AJ9:AJ31" si="5">SUM(T9,R9,P9,N9,L9,J9,H9,V9,X9,Z9,AB9,AD9,AF9,AH9)</f>
        <v>365</v>
      </c>
      <c r="AK9" s="185">
        <v>40</v>
      </c>
      <c r="AL9" s="185">
        <f t="shared" ref="AL9:AL31" si="6">+AJ9+AK9</f>
        <v>405</v>
      </c>
      <c r="AM9" s="186">
        <f t="shared" ref="AM9:AM31" si="7">SUM(W9,U9,S9,Q9,O9,M9,K9,I9,Y9,AA9,AC9,AE9,AG9,AI9)</f>
        <v>0</v>
      </c>
      <c r="AN9" s="78">
        <f>+DettaglioPresidente!AD9</f>
        <v>15</v>
      </c>
      <c r="AO9" s="78">
        <f>+DettaglioPresidente!AE9</f>
        <v>9</v>
      </c>
      <c r="AP9" s="188">
        <f t="shared" ref="AP9:AP31" si="8">+AM9+AN9+AO9</f>
        <v>24</v>
      </c>
      <c r="AQ9" s="188">
        <f t="shared" ref="AQ9:AQ19" si="9">+AL9+AP9</f>
        <v>429</v>
      </c>
      <c r="AR9" s="189">
        <f t="shared" si="1"/>
        <v>0</v>
      </c>
      <c r="AS9" s="190">
        <f t="shared" si="2"/>
        <v>217</v>
      </c>
      <c r="AT9" s="190">
        <f t="shared" si="3"/>
        <v>212</v>
      </c>
      <c r="AU9" s="190"/>
    </row>
    <row r="10" spans="1:47" ht="22.5" customHeight="1" x14ac:dyDescent="0.2">
      <c r="A10" s="191">
        <v>3</v>
      </c>
      <c r="B10" s="179">
        <v>443</v>
      </c>
      <c r="C10" s="179">
        <v>506</v>
      </c>
      <c r="D10" s="180">
        <f t="shared" si="4"/>
        <v>949</v>
      </c>
      <c r="E10" s="75">
        <v>321</v>
      </c>
      <c r="F10" s="76">
        <v>335</v>
      </c>
      <c r="G10" s="183">
        <f t="shared" si="0"/>
        <v>656</v>
      </c>
      <c r="H10" s="79">
        <v>3</v>
      </c>
      <c r="I10" s="79"/>
      <c r="J10" s="80">
        <v>7</v>
      </c>
      <c r="K10" s="80"/>
      <c r="L10" s="80">
        <v>0</v>
      </c>
      <c r="M10" s="80"/>
      <c r="N10" s="80">
        <v>36</v>
      </c>
      <c r="O10" s="80"/>
      <c r="P10" s="80">
        <v>66</v>
      </c>
      <c r="Q10" s="80"/>
      <c r="R10" s="80">
        <v>134</v>
      </c>
      <c r="S10" s="80"/>
      <c r="T10" s="80">
        <v>27</v>
      </c>
      <c r="U10" s="80"/>
      <c r="V10" s="80">
        <v>0</v>
      </c>
      <c r="W10" s="80"/>
      <c r="X10" s="79">
        <v>10</v>
      </c>
      <c r="Y10" s="79"/>
      <c r="Z10" s="80">
        <v>14</v>
      </c>
      <c r="AA10" s="80"/>
      <c r="AB10" s="79">
        <v>29</v>
      </c>
      <c r="AC10" s="79"/>
      <c r="AD10" s="80">
        <v>8</v>
      </c>
      <c r="AE10" s="80"/>
      <c r="AF10" s="80">
        <v>206</v>
      </c>
      <c r="AG10" s="80"/>
      <c r="AH10" s="80">
        <v>9</v>
      </c>
      <c r="AI10" s="80"/>
      <c r="AJ10" s="184">
        <f t="shared" si="5"/>
        <v>549</v>
      </c>
      <c r="AK10" s="185">
        <v>74</v>
      </c>
      <c r="AL10" s="185">
        <f t="shared" si="6"/>
        <v>623</v>
      </c>
      <c r="AM10" s="186">
        <f t="shared" si="7"/>
        <v>0</v>
      </c>
      <c r="AN10" s="78">
        <f>+DettaglioPresidente!AD10</f>
        <v>19</v>
      </c>
      <c r="AO10" s="78">
        <f>+DettaglioPresidente!AE10</f>
        <v>14</v>
      </c>
      <c r="AP10" s="188">
        <f t="shared" si="8"/>
        <v>33</v>
      </c>
      <c r="AQ10" s="188">
        <f t="shared" si="9"/>
        <v>656</v>
      </c>
      <c r="AR10" s="189">
        <f t="shared" si="1"/>
        <v>0</v>
      </c>
      <c r="AS10" s="190">
        <f t="shared" si="2"/>
        <v>321</v>
      </c>
      <c r="AT10" s="190">
        <f t="shared" si="3"/>
        <v>335</v>
      </c>
      <c r="AU10" s="190"/>
    </row>
    <row r="11" spans="1:47" ht="22.5" customHeight="1" x14ac:dyDescent="0.2">
      <c r="A11" s="191">
        <v>4</v>
      </c>
      <c r="B11" s="179">
        <v>280</v>
      </c>
      <c r="C11" s="179">
        <v>302</v>
      </c>
      <c r="D11" s="180">
        <f t="shared" si="4"/>
        <v>582</v>
      </c>
      <c r="E11" s="75">
        <v>143</v>
      </c>
      <c r="F11" s="76">
        <v>165</v>
      </c>
      <c r="G11" s="183">
        <f t="shared" si="0"/>
        <v>308</v>
      </c>
      <c r="H11" s="79">
        <v>6</v>
      </c>
      <c r="I11" s="79"/>
      <c r="J11" s="80">
        <v>5</v>
      </c>
      <c r="K11" s="80"/>
      <c r="L11" s="80">
        <v>1</v>
      </c>
      <c r="M11" s="80"/>
      <c r="N11" s="80">
        <v>11</v>
      </c>
      <c r="O11" s="80"/>
      <c r="P11" s="80">
        <v>45</v>
      </c>
      <c r="Q11" s="80"/>
      <c r="R11" s="80">
        <v>62</v>
      </c>
      <c r="S11" s="80"/>
      <c r="T11" s="80">
        <v>16</v>
      </c>
      <c r="U11" s="80"/>
      <c r="V11" s="80">
        <v>2</v>
      </c>
      <c r="W11" s="80"/>
      <c r="X11" s="79">
        <v>13</v>
      </c>
      <c r="Y11" s="79"/>
      <c r="Z11" s="80">
        <v>5</v>
      </c>
      <c r="AA11" s="80"/>
      <c r="AB11" s="79">
        <v>6</v>
      </c>
      <c r="AC11" s="79"/>
      <c r="AD11" s="80">
        <v>3</v>
      </c>
      <c r="AE11" s="80"/>
      <c r="AF11" s="80">
        <v>94</v>
      </c>
      <c r="AG11" s="80"/>
      <c r="AH11" s="80">
        <v>0</v>
      </c>
      <c r="AI11" s="80"/>
      <c r="AJ11" s="184">
        <f t="shared" si="5"/>
        <v>269</v>
      </c>
      <c r="AK11" s="185">
        <v>19</v>
      </c>
      <c r="AL11" s="185">
        <f t="shared" si="6"/>
        <v>288</v>
      </c>
      <c r="AM11" s="186">
        <f t="shared" si="7"/>
        <v>0</v>
      </c>
      <c r="AN11" s="78">
        <f>+DettaglioPresidente!AD11</f>
        <v>12</v>
      </c>
      <c r="AO11" s="78">
        <f>+DettaglioPresidente!AE11</f>
        <v>8</v>
      </c>
      <c r="AP11" s="188">
        <f t="shared" si="8"/>
        <v>20</v>
      </c>
      <c r="AQ11" s="188">
        <f t="shared" si="9"/>
        <v>308</v>
      </c>
      <c r="AR11" s="189">
        <f t="shared" si="1"/>
        <v>0</v>
      </c>
      <c r="AS11" s="190">
        <f t="shared" si="2"/>
        <v>143</v>
      </c>
      <c r="AT11" s="190">
        <f t="shared" si="3"/>
        <v>165</v>
      </c>
      <c r="AU11" s="190"/>
    </row>
    <row r="12" spans="1:47" ht="22.5" customHeight="1" x14ac:dyDescent="0.2">
      <c r="A12" s="191">
        <v>5</v>
      </c>
      <c r="B12" s="179">
        <v>359</v>
      </c>
      <c r="C12" s="179">
        <v>393</v>
      </c>
      <c r="D12" s="180">
        <f t="shared" si="4"/>
        <v>752</v>
      </c>
      <c r="E12" s="75">
        <v>243</v>
      </c>
      <c r="F12" s="76">
        <v>265</v>
      </c>
      <c r="G12" s="183">
        <f t="shared" si="0"/>
        <v>508</v>
      </c>
      <c r="H12" s="79">
        <v>2</v>
      </c>
      <c r="I12" s="79"/>
      <c r="J12" s="80">
        <v>2</v>
      </c>
      <c r="K12" s="80"/>
      <c r="L12" s="80">
        <v>5</v>
      </c>
      <c r="M12" s="80"/>
      <c r="N12" s="80">
        <v>30</v>
      </c>
      <c r="O12" s="80"/>
      <c r="P12" s="80">
        <v>45</v>
      </c>
      <c r="Q12" s="80"/>
      <c r="R12" s="80">
        <v>87</v>
      </c>
      <c r="S12" s="80"/>
      <c r="T12" s="80">
        <v>31</v>
      </c>
      <c r="U12" s="80"/>
      <c r="V12" s="80">
        <v>0</v>
      </c>
      <c r="W12" s="80"/>
      <c r="X12" s="79">
        <v>8</v>
      </c>
      <c r="Y12" s="79"/>
      <c r="Z12" s="80">
        <v>13</v>
      </c>
      <c r="AA12" s="80"/>
      <c r="AB12" s="79">
        <v>21</v>
      </c>
      <c r="AC12" s="79"/>
      <c r="AD12" s="80">
        <v>10</v>
      </c>
      <c r="AE12" s="80"/>
      <c r="AF12" s="80">
        <v>182</v>
      </c>
      <c r="AG12" s="80"/>
      <c r="AH12" s="80">
        <v>3</v>
      </c>
      <c r="AI12" s="80"/>
      <c r="AJ12" s="184">
        <f t="shared" si="5"/>
        <v>439</v>
      </c>
      <c r="AK12" s="185">
        <v>45</v>
      </c>
      <c r="AL12" s="185">
        <f t="shared" si="6"/>
        <v>484</v>
      </c>
      <c r="AM12" s="186">
        <f t="shared" si="7"/>
        <v>0</v>
      </c>
      <c r="AN12" s="78">
        <f>+DettaglioPresidente!AD12</f>
        <v>19</v>
      </c>
      <c r="AO12" s="78">
        <f>+DettaglioPresidente!AE12</f>
        <v>5</v>
      </c>
      <c r="AP12" s="188">
        <f t="shared" si="8"/>
        <v>24</v>
      </c>
      <c r="AQ12" s="188">
        <f t="shared" si="9"/>
        <v>508</v>
      </c>
      <c r="AR12" s="189">
        <f t="shared" si="1"/>
        <v>0</v>
      </c>
      <c r="AS12" s="190">
        <f t="shared" si="2"/>
        <v>243</v>
      </c>
      <c r="AT12" s="190">
        <f t="shared" si="3"/>
        <v>265</v>
      </c>
      <c r="AU12" s="190"/>
    </row>
    <row r="13" spans="1:47" ht="22.5" customHeight="1" x14ac:dyDescent="0.2">
      <c r="A13" s="191">
        <v>6</v>
      </c>
      <c r="B13" s="179">
        <v>363</v>
      </c>
      <c r="C13" s="179">
        <v>389</v>
      </c>
      <c r="D13" s="180">
        <f t="shared" si="4"/>
        <v>752</v>
      </c>
      <c r="E13" s="75">
        <v>248</v>
      </c>
      <c r="F13" s="76">
        <v>247</v>
      </c>
      <c r="G13" s="183">
        <f t="shared" si="0"/>
        <v>495</v>
      </c>
      <c r="H13" s="79">
        <v>5</v>
      </c>
      <c r="I13" s="79"/>
      <c r="J13" s="80">
        <v>5</v>
      </c>
      <c r="K13" s="80"/>
      <c r="L13" s="80">
        <v>4</v>
      </c>
      <c r="M13" s="80"/>
      <c r="N13" s="80">
        <v>36</v>
      </c>
      <c r="O13" s="80"/>
      <c r="P13" s="80">
        <v>41</v>
      </c>
      <c r="Q13" s="80"/>
      <c r="R13" s="80">
        <v>80</v>
      </c>
      <c r="S13" s="80"/>
      <c r="T13" s="80">
        <v>42</v>
      </c>
      <c r="U13" s="80"/>
      <c r="V13" s="80">
        <v>3</v>
      </c>
      <c r="W13" s="80"/>
      <c r="X13" s="79">
        <v>18</v>
      </c>
      <c r="Y13" s="79"/>
      <c r="Z13" s="80">
        <v>6</v>
      </c>
      <c r="AA13" s="80"/>
      <c r="AB13" s="79">
        <v>19</v>
      </c>
      <c r="AC13" s="79"/>
      <c r="AD13" s="80">
        <v>8</v>
      </c>
      <c r="AE13" s="80"/>
      <c r="AF13" s="80">
        <v>175</v>
      </c>
      <c r="AG13" s="80"/>
      <c r="AH13" s="80">
        <v>1</v>
      </c>
      <c r="AI13" s="80"/>
      <c r="AJ13" s="184">
        <f t="shared" si="5"/>
        <v>443</v>
      </c>
      <c r="AK13" s="185">
        <v>40</v>
      </c>
      <c r="AL13" s="185">
        <f>+AJ13+AK13</f>
        <v>483</v>
      </c>
      <c r="AM13" s="186">
        <f t="shared" si="7"/>
        <v>0</v>
      </c>
      <c r="AN13" s="78">
        <f>+DettaglioPresidente!AD13</f>
        <v>8</v>
      </c>
      <c r="AO13" s="78">
        <f>+DettaglioPresidente!AE13</f>
        <v>4</v>
      </c>
      <c r="AP13" s="188">
        <f t="shared" si="8"/>
        <v>12</v>
      </c>
      <c r="AQ13" s="188">
        <f t="shared" si="9"/>
        <v>495</v>
      </c>
      <c r="AR13" s="189">
        <f t="shared" si="1"/>
        <v>0</v>
      </c>
      <c r="AS13" s="190">
        <f t="shared" si="2"/>
        <v>248</v>
      </c>
      <c r="AT13" s="190">
        <f t="shared" si="3"/>
        <v>247</v>
      </c>
      <c r="AU13" s="190"/>
    </row>
    <row r="14" spans="1:47" ht="22.5" customHeight="1" x14ac:dyDescent="0.2">
      <c r="A14" s="191">
        <v>7</v>
      </c>
      <c r="B14" s="179">
        <v>343</v>
      </c>
      <c r="C14" s="179">
        <v>388</v>
      </c>
      <c r="D14" s="180">
        <f t="shared" si="4"/>
        <v>731</v>
      </c>
      <c r="E14" s="75">
        <v>227</v>
      </c>
      <c r="F14" s="76">
        <v>250</v>
      </c>
      <c r="G14" s="183">
        <f t="shared" si="0"/>
        <v>477</v>
      </c>
      <c r="H14" s="79">
        <v>5</v>
      </c>
      <c r="I14" s="79"/>
      <c r="J14" s="80">
        <v>6</v>
      </c>
      <c r="K14" s="80"/>
      <c r="L14" s="80">
        <v>2</v>
      </c>
      <c r="M14" s="80"/>
      <c r="N14" s="80">
        <v>30</v>
      </c>
      <c r="O14" s="80"/>
      <c r="P14" s="80">
        <v>40</v>
      </c>
      <c r="Q14" s="80"/>
      <c r="R14" s="80">
        <v>90</v>
      </c>
      <c r="S14" s="80"/>
      <c r="T14" s="80">
        <v>25</v>
      </c>
      <c r="U14" s="80"/>
      <c r="V14" s="80">
        <v>2</v>
      </c>
      <c r="W14" s="80"/>
      <c r="X14" s="79">
        <v>12</v>
      </c>
      <c r="Y14" s="79"/>
      <c r="Z14" s="80">
        <v>8</v>
      </c>
      <c r="AA14" s="80"/>
      <c r="AB14" s="79">
        <v>23</v>
      </c>
      <c r="AC14" s="79"/>
      <c r="AD14" s="80">
        <v>5</v>
      </c>
      <c r="AE14" s="80"/>
      <c r="AF14" s="80">
        <v>160</v>
      </c>
      <c r="AG14" s="80"/>
      <c r="AH14" s="80">
        <v>5</v>
      </c>
      <c r="AI14" s="80"/>
      <c r="AJ14" s="184">
        <f t="shared" si="5"/>
        <v>413</v>
      </c>
      <c r="AK14" s="185">
        <v>48</v>
      </c>
      <c r="AL14" s="185">
        <f t="shared" si="6"/>
        <v>461</v>
      </c>
      <c r="AM14" s="186">
        <f t="shared" si="7"/>
        <v>0</v>
      </c>
      <c r="AN14" s="78">
        <f>+DettaglioPresidente!AD14</f>
        <v>8</v>
      </c>
      <c r="AO14" s="78">
        <f>+DettaglioPresidente!AE14</f>
        <v>8</v>
      </c>
      <c r="AP14" s="188">
        <f t="shared" si="8"/>
        <v>16</v>
      </c>
      <c r="AQ14" s="188">
        <f t="shared" si="9"/>
        <v>477</v>
      </c>
      <c r="AR14" s="189">
        <f t="shared" si="1"/>
        <v>0</v>
      </c>
      <c r="AS14" s="190">
        <f t="shared" si="2"/>
        <v>227</v>
      </c>
      <c r="AT14" s="190">
        <f t="shared" si="3"/>
        <v>250</v>
      </c>
      <c r="AU14" s="190"/>
    </row>
    <row r="15" spans="1:47" ht="22.5" customHeight="1" x14ac:dyDescent="0.2">
      <c r="A15" s="191">
        <v>8</v>
      </c>
      <c r="B15" s="179">
        <v>448</v>
      </c>
      <c r="C15" s="179">
        <v>500</v>
      </c>
      <c r="D15" s="180">
        <f t="shared" si="4"/>
        <v>948</v>
      </c>
      <c r="E15" s="75">
        <v>299</v>
      </c>
      <c r="F15" s="76">
        <v>308</v>
      </c>
      <c r="G15" s="183">
        <f t="shared" si="0"/>
        <v>607</v>
      </c>
      <c r="H15" s="79">
        <v>5</v>
      </c>
      <c r="I15" s="79"/>
      <c r="J15" s="80">
        <v>6</v>
      </c>
      <c r="K15" s="80"/>
      <c r="L15" s="80">
        <v>5</v>
      </c>
      <c r="M15" s="80"/>
      <c r="N15" s="80">
        <v>29</v>
      </c>
      <c r="O15" s="80"/>
      <c r="P15" s="80">
        <v>54</v>
      </c>
      <c r="Q15" s="80"/>
      <c r="R15" s="80">
        <v>139</v>
      </c>
      <c r="S15" s="80"/>
      <c r="T15" s="80">
        <v>30</v>
      </c>
      <c r="U15" s="80"/>
      <c r="V15" s="80">
        <v>1</v>
      </c>
      <c r="W15" s="80"/>
      <c r="X15" s="79">
        <v>14</v>
      </c>
      <c r="Y15" s="79"/>
      <c r="Z15" s="80">
        <v>19</v>
      </c>
      <c r="AA15" s="80"/>
      <c r="AB15" s="79">
        <v>30</v>
      </c>
      <c r="AC15" s="79"/>
      <c r="AD15" s="80">
        <v>11</v>
      </c>
      <c r="AE15" s="80"/>
      <c r="AF15" s="80">
        <v>184</v>
      </c>
      <c r="AG15" s="80"/>
      <c r="AH15" s="80">
        <v>4</v>
      </c>
      <c r="AI15" s="80"/>
      <c r="AJ15" s="184">
        <f t="shared" si="5"/>
        <v>531</v>
      </c>
      <c r="AK15" s="185">
        <v>29</v>
      </c>
      <c r="AL15" s="185">
        <f t="shared" si="6"/>
        <v>560</v>
      </c>
      <c r="AM15" s="186">
        <f t="shared" si="7"/>
        <v>0</v>
      </c>
      <c r="AN15" s="78">
        <f>+DettaglioPresidente!AD15</f>
        <v>23</v>
      </c>
      <c r="AO15" s="78">
        <f>+DettaglioPresidente!AE15</f>
        <v>24</v>
      </c>
      <c r="AP15" s="188">
        <f t="shared" si="8"/>
        <v>47</v>
      </c>
      <c r="AQ15" s="188">
        <f t="shared" si="9"/>
        <v>607</v>
      </c>
      <c r="AR15" s="189">
        <f t="shared" si="1"/>
        <v>0</v>
      </c>
      <c r="AS15" s="190">
        <f t="shared" si="2"/>
        <v>299</v>
      </c>
      <c r="AT15" s="190">
        <f t="shared" si="3"/>
        <v>308</v>
      </c>
      <c r="AU15" s="190"/>
    </row>
    <row r="16" spans="1:47" ht="22.5" customHeight="1" x14ac:dyDescent="0.2">
      <c r="A16" s="191">
        <v>9</v>
      </c>
      <c r="B16" s="179">
        <v>430</v>
      </c>
      <c r="C16" s="179">
        <v>485</v>
      </c>
      <c r="D16" s="180">
        <f t="shared" si="4"/>
        <v>915</v>
      </c>
      <c r="E16" s="75">
        <v>284</v>
      </c>
      <c r="F16" s="76">
        <v>307</v>
      </c>
      <c r="G16" s="183">
        <f t="shared" si="0"/>
        <v>591</v>
      </c>
      <c r="H16" s="79">
        <v>6</v>
      </c>
      <c r="I16" s="79"/>
      <c r="J16" s="80">
        <v>8</v>
      </c>
      <c r="K16" s="80"/>
      <c r="L16" s="80">
        <v>3</v>
      </c>
      <c r="M16" s="80"/>
      <c r="N16" s="80">
        <v>23</v>
      </c>
      <c r="O16" s="80"/>
      <c r="P16" s="80">
        <v>72</v>
      </c>
      <c r="Q16" s="80"/>
      <c r="R16" s="80">
        <v>91</v>
      </c>
      <c r="S16" s="80"/>
      <c r="T16" s="80">
        <v>37</v>
      </c>
      <c r="U16" s="80"/>
      <c r="V16" s="80">
        <v>0</v>
      </c>
      <c r="W16" s="80"/>
      <c r="X16" s="79">
        <v>12</v>
      </c>
      <c r="Y16" s="79"/>
      <c r="Z16" s="80">
        <v>12</v>
      </c>
      <c r="AA16" s="80"/>
      <c r="AB16" s="79">
        <v>17</v>
      </c>
      <c r="AC16" s="79"/>
      <c r="AD16" s="80">
        <v>12</v>
      </c>
      <c r="AE16" s="80"/>
      <c r="AF16" s="80">
        <v>222</v>
      </c>
      <c r="AG16" s="80"/>
      <c r="AH16" s="80">
        <v>3</v>
      </c>
      <c r="AI16" s="80"/>
      <c r="AJ16" s="184">
        <f t="shared" si="5"/>
        <v>518</v>
      </c>
      <c r="AK16" s="185">
        <v>50</v>
      </c>
      <c r="AL16" s="185">
        <f t="shared" si="6"/>
        <v>568</v>
      </c>
      <c r="AM16" s="186">
        <f t="shared" si="7"/>
        <v>0</v>
      </c>
      <c r="AN16" s="78">
        <f>+DettaglioPresidente!AD16</f>
        <v>17</v>
      </c>
      <c r="AO16" s="78">
        <f>+DettaglioPresidente!AE16</f>
        <v>6</v>
      </c>
      <c r="AP16" s="188">
        <f t="shared" si="8"/>
        <v>23</v>
      </c>
      <c r="AQ16" s="188">
        <f t="shared" si="9"/>
        <v>591</v>
      </c>
      <c r="AR16" s="189">
        <f t="shared" si="1"/>
        <v>0</v>
      </c>
      <c r="AS16" s="190">
        <f t="shared" si="2"/>
        <v>284</v>
      </c>
      <c r="AT16" s="190">
        <f t="shared" si="3"/>
        <v>307</v>
      </c>
      <c r="AU16" s="190"/>
    </row>
    <row r="17" spans="1:47" ht="22.5" customHeight="1" x14ac:dyDescent="0.2">
      <c r="A17" s="191">
        <v>10</v>
      </c>
      <c r="B17" s="179">
        <v>450</v>
      </c>
      <c r="C17" s="179">
        <v>456</v>
      </c>
      <c r="D17" s="180">
        <f t="shared" si="4"/>
        <v>906</v>
      </c>
      <c r="E17" s="75">
        <v>297</v>
      </c>
      <c r="F17" s="76">
        <v>292</v>
      </c>
      <c r="G17" s="183">
        <f t="shared" si="0"/>
        <v>589</v>
      </c>
      <c r="H17" s="79">
        <v>3</v>
      </c>
      <c r="I17" s="79"/>
      <c r="J17" s="80">
        <v>8</v>
      </c>
      <c r="K17" s="80"/>
      <c r="L17" s="80">
        <v>6</v>
      </c>
      <c r="M17" s="80"/>
      <c r="N17" s="80">
        <v>33</v>
      </c>
      <c r="O17" s="80"/>
      <c r="P17" s="80">
        <v>43</v>
      </c>
      <c r="Q17" s="80"/>
      <c r="R17" s="80">
        <v>114</v>
      </c>
      <c r="S17" s="80"/>
      <c r="T17" s="80">
        <v>41</v>
      </c>
      <c r="U17" s="80"/>
      <c r="V17" s="80">
        <v>0</v>
      </c>
      <c r="W17" s="80"/>
      <c r="X17" s="79">
        <v>12</v>
      </c>
      <c r="Y17" s="79"/>
      <c r="Z17" s="80">
        <v>7</v>
      </c>
      <c r="AA17" s="80"/>
      <c r="AB17" s="79">
        <v>22</v>
      </c>
      <c r="AC17" s="79"/>
      <c r="AD17" s="80">
        <v>13</v>
      </c>
      <c r="AE17" s="80"/>
      <c r="AF17" s="80">
        <v>195</v>
      </c>
      <c r="AG17" s="80"/>
      <c r="AH17" s="80">
        <v>5</v>
      </c>
      <c r="AI17" s="80"/>
      <c r="AJ17" s="184">
        <f t="shared" si="5"/>
        <v>502</v>
      </c>
      <c r="AK17" s="185">
        <v>59</v>
      </c>
      <c r="AL17" s="185">
        <f t="shared" si="6"/>
        <v>561</v>
      </c>
      <c r="AM17" s="186">
        <f t="shared" si="7"/>
        <v>0</v>
      </c>
      <c r="AN17" s="78">
        <f>+DettaglioPresidente!AD17</f>
        <v>21</v>
      </c>
      <c r="AO17" s="78">
        <f>+DettaglioPresidente!AE17</f>
        <v>7</v>
      </c>
      <c r="AP17" s="188">
        <f t="shared" si="8"/>
        <v>28</v>
      </c>
      <c r="AQ17" s="188">
        <f t="shared" si="9"/>
        <v>589</v>
      </c>
      <c r="AR17" s="189">
        <f t="shared" si="1"/>
        <v>0</v>
      </c>
      <c r="AS17" s="190">
        <f t="shared" si="2"/>
        <v>297</v>
      </c>
      <c r="AT17" s="190">
        <f t="shared" si="3"/>
        <v>292</v>
      </c>
      <c r="AU17" s="190"/>
    </row>
    <row r="18" spans="1:47" ht="22.5" customHeight="1" x14ac:dyDescent="0.2">
      <c r="A18" s="191">
        <v>11</v>
      </c>
      <c r="B18" s="179">
        <v>438</v>
      </c>
      <c r="C18" s="179">
        <v>462</v>
      </c>
      <c r="D18" s="180">
        <f t="shared" si="4"/>
        <v>900</v>
      </c>
      <c r="E18" s="75">
        <v>272</v>
      </c>
      <c r="F18" s="76">
        <v>287</v>
      </c>
      <c r="G18" s="183">
        <f t="shared" si="0"/>
        <v>559</v>
      </c>
      <c r="H18" s="79">
        <v>10</v>
      </c>
      <c r="I18" s="79"/>
      <c r="J18" s="80">
        <v>5</v>
      </c>
      <c r="K18" s="80"/>
      <c r="L18" s="80">
        <v>5</v>
      </c>
      <c r="M18" s="80"/>
      <c r="N18" s="80">
        <v>49</v>
      </c>
      <c r="O18" s="80"/>
      <c r="P18" s="80">
        <v>78</v>
      </c>
      <c r="Q18" s="80"/>
      <c r="R18" s="80">
        <v>87</v>
      </c>
      <c r="S18" s="80"/>
      <c r="T18" s="80">
        <v>27</v>
      </c>
      <c r="U18" s="80"/>
      <c r="V18" s="80">
        <v>3</v>
      </c>
      <c r="W18" s="80"/>
      <c r="X18" s="79">
        <v>12</v>
      </c>
      <c r="Y18" s="79"/>
      <c r="Z18" s="80">
        <v>13</v>
      </c>
      <c r="AA18" s="80"/>
      <c r="AB18" s="79">
        <v>14</v>
      </c>
      <c r="AC18" s="79"/>
      <c r="AD18" s="80">
        <v>7</v>
      </c>
      <c r="AE18" s="80"/>
      <c r="AF18" s="80">
        <v>173</v>
      </c>
      <c r="AG18" s="80"/>
      <c r="AH18" s="80">
        <v>1</v>
      </c>
      <c r="AI18" s="80"/>
      <c r="AJ18" s="184">
        <f t="shared" si="5"/>
        <v>484</v>
      </c>
      <c r="AK18" s="185">
        <v>47</v>
      </c>
      <c r="AL18" s="185">
        <f t="shared" si="6"/>
        <v>531</v>
      </c>
      <c r="AM18" s="186">
        <f t="shared" si="7"/>
        <v>0</v>
      </c>
      <c r="AN18" s="78">
        <f>+DettaglioPresidente!AD18</f>
        <v>16</v>
      </c>
      <c r="AO18" s="78">
        <f>+DettaglioPresidente!AE18</f>
        <v>12</v>
      </c>
      <c r="AP18" s="188">
        <f t="shared" si="8"/>
        <v>28</v>
      </c>
      <c r="AQ18" s="188">
        <f t="shared" si="9"/>
        <v>559</v>
      </c>
      <c r="AR18" s="189">
        <f t="shared" si="1"/>
        <v>0</v>
      </c>
      <c r="AS18" s="190">
        <f t="shared" si="2"/>
        <v>272</v>
      </c>
      <c r="AT18" s="190">
        <f t="shared" si="3"/>
        <v>287</v>
      </c>
      <c r="AU18" s="190"/>
    </row>
    <row r="19" spans="1:47" ht="22.5" customHeight="1" x14ac:dyDescent="0.2">
      <c r="A19" s="191">
        <v>12</v>
      </c>
      <c r="B19" s="179">
        <v>337</v>
      </c>
      <c r="C19" s="179">
        <v>388</v>
      </c>
      <c r="D19" s="180">
        <f t="shared" si="4"/>
        <v>725</v>
      </c>
      <c r="E19" s="75">
        <v>237</v>
      </c>
      <c r="F19" s="76">
        <v>266</v>
      </c>
      <c r="G19" s="183">
        <f t="shared" si="0"/>
        <v>503</v>
      </c>
      <c r="H19" s="79">
        <v>4</v>
      </c>
      <c r="I19" s="79"/>
      <c r="J19" s="80">
        <v>5</v>
      </c>
      <c r="K19" s="80"/>
      <c r="L19" s="80">
        <v>1</v>
      </c>
      <c r="M19" s="80"/>
      <c r="N19" s="80">
        <v>40</v>
      </c>
      <c r="O19" s="80"/>
      <c r="P19" s="80">
        <v>40</v>
      </c>
      <c r="Q19" s="80"/>
      <c r="R19" s="80">
        <v>77</v>
      </c>
      <c r="S19" s="80"/>
      <c r="T19" s="80">
        <v>42</v>
      </c>
      <c r="U19" s="80"/>
      <c r="V19" s="80">
        <v>2</v>
      </c>
      <c r="W19" s="80"/>
      <c r="X19" s="79">
        <v>7</v>
      </c>
      <c r="Y19" s="79"/>
      <c r="Z19" s="80">
        <v>14</v>
      </c>
      <c r="AA19" s="80"/>
      <c r="AB19" s="79">
        <v>27</v>
      </c>
      <c r="AC19" s="79"/>
      <c r="AD19" s="80">
        <v>3</v>
      </c>
      <c r="AE19" s="80"/>
      <c r="AF19" s="80">
        <v>178</v>
      </c>
      <c r="AG19" s="80"/>
      <c r="AH19" s="80">
        <v>2</v>
      </c>
      <c r="AI19" s="80"/>
      <c r="AJ19" s="184">
        <f t="shared" si="5"/>
        <v>442</v>
      </c>
      <c r="AK19" s="185">
        <v>43</v>
      </c>
      <c r="AL19" s="185">
        <f t="shared" si="6"/>
        <v>485</v>
      </c>
      <c r="AM19" s="186">
        <f t="shared" si="7"/>
        <v>0</v>
      </c>
      <c r="AN19" s="78">
        <f>+DettaglioPresidente!AD19</f>
        <v>13</v>
      </c>
      <c r="AO19" s="78">
        <f>+DettaglioPresidente!AE19</f>
        <v>5</v>
      </c>
      <c r="AP19" s="188">
        <f t="shared" si="8"/>
        <v>18</v>
      </c>
      <c r="AQ19" s="188">
        <f t="shared" si="9"/>
        <v>503</v>
      </c>
      <c r="AR19" s="189">
        <f t="shared" si="1"/>
        <v>0</v>
      </c>
      <c r="AS19" s="190">
        <f t="shared" si="2"/>
        <v>237</v>
      </c>
      <c r="AT19" s="190">
        <f t="shared" si="3"/>
        <v>266</v>
      </c>
      <c r="AU19" s="190"/>
    </row>
    <row r="20" spans="1:47" s="152" customFormat="1" ht="22.5" customHeight="1" x14ac:dyDescent="0.2">
      <c r="A20" s="191"/>
      <c r="B20" s="179"/>
      <c r="C20" s="179"/>
      <c r="D20" s="180"/>
      <c r="E20" s="181"/>
      <c r="F20" s="182"/>
      <c r="G20" s="183"/>
      <c r="H20" s="192"/>
      <c r="I20" s="192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2"/>
      <c r="Y20" s="192"/>
      <c r="Z20" s="193"/>
      <c r="AA20" s="193"/>
      <c r="AB20" s="192"/>
      <c r="AC20" s="192"/>
      <c r="AD20" s="193"/>
      <c r="AE20" s="193"/>
      <c r="AF20" s="193"/>
      <c r="AG20" s="193"/>
      <c r="AH20" s="193"/>
      <c r="AI20" s="193"/>
      <c r="AJ20" s="184"/>
      <c r="AK20" s="185"/>
      <c r="AL20" s="185"/>
      <c r="AM20" s="186"/>
      <c r="AN20" s="187"/>
      <c r="AO20" s="187"/>
      <c r="AP20" s="188"/>
      <c r="AQ20" s="188"/>
      <c r="AR20" s="189"/>
      <c r="AS20" s="190"/>
      <c r="AT20" s="190"/>
      <c r="AU20" s="190"/>
    </row>
    <row r="21" spans="1:47" ht="22.5" customHeight="1" x14ac:dyDescent="0.2">
      <c r="A21" s="191">
        <v>14</v>
      </c>
      <c r="B21" s="179">
        <v>522</v>
      </c>
      <c r="C21" s="179">
        <v>537</v>
      </c>
      <c r="D21" s="180">
        <f t="shared" si="4"/>
        <v>1059</v>
      </c>
      <c r="E21" s="75">
        <v>363</v>
      </c>
      <c r="F21" s="76">
        <v>348</v>
      </c>
      <c r="G21" s="183">
        <f t="shared" si="0"/>
        <v>711</v>
      </c>
      <c r="H21" s="79">
        <v>6</v>
      </c>
      <c r="I21" s="79"/>
      <c r="J21" s="80">
        <v>7</v>
      </c>
      <c r="K21" s="80"/>
      <c r="L21" s="80">
        <v>4</v>
      </c>
      <c r="M21" s="80"/>
      <c r="N21" s="80">
        <v>28</v>
      </c>
      <c r="O21" s="80"/>
      <c r="P21" s="80">
        <v>43</v>
      </c>
      <c r="Q21" s="80"/>
      <c r="R21" s="80">
        <v>131</v>
      </c>
      <c r="S21" s="80"/>
      <c r="T21" s="80">
        <v>52</v>
      </c>
      <c r="U21" s="80"/>
      <c r="V21" s="80">
        <v>1</v>
      </c>
      <c r="W21" s="80"/>
      <c r="X21" s="79">
        <v>20</v>
      </c>
      <c r="Y21" s="79"/>
      <c r="Z21" s="80">
        <v>9</v>
      </c>
      <c r="AA21" s="80"/>
      <c r="AB21" s="79">
        <v>20</v>
      </c>
      <c r="AC21" s="79"/>
      <c r="AD21" s="80">
        <v>14</v>
      </c>
      <c r="AE21" s="80"/>
      <c r="AF21" s="80">
        <v>267</v>
      </c>
      <c r="AG21" s="80"/>
      <c r="AH21" s="80">
        <v>3</v>
      </c>
      <c r="AI21" s="80"/>
      <c r="AJ21" s="184">
        <f t="shared" si="5"/>
        <v>605</v>
      </c>
      <c r="AK21" s="185">
        <v>71</v>
      </c>
      <c r="AL21" s="185">
        <f t="shared" si="6"/>
        <v>676</v>
      </c>
      <c r="AM21" s="186">
        <f t="shared" si="7"/>
        <v>0</v>
      </c>
      <c r="AN21" s="78">
        <f>+DettaglioPresidente!AD21</f>
        <v>15</v>
      </c>
      <c r="AO21" s="78">
        <f>+DettaglioPresidente!AE21</f>
        <v>20</v>
      </c>
      <c r="AP21" s="188">
        <f t="shared" si="8"/>
        <v>35</v>
      </c>
      <c r="AQ21" s="188">
        <f t="shared" ref="AQ21:AQ31" si="10">+AL21+AP21</f>
        <v>711</v>
      </c>
      <c r="AR21" s="189">
        <f t="shared" ref="AR21:AR31" si="11">AQ21-G21</f>
        <v>0</v>
      </c>
      <c r="AS21" s="190">
        <f t="shared" si="2"/>
        <v>363</v>
      </c>
      <c r="AT21" s="190">
        <f t="shared" si="3"/>
        <v>348</v>
      </c>
      <c r="AU21" s="190"/>
    </row>
    <row r="22" spans="1:47" ht="22.5" customHeight="1" x14ac:dyDescent="0.2">
      <c r="A22" s="191">
        <v>15</v>
      </c>
      <c r="B22" s="179">
        <v>391</v>
      </c>
      <c r="C22" s="179">
        <v>402</v>
      </c>
      <c r="D22" s="180">
        <f t="shared" si="4"/>
        <v>793</v>
      </c>
      <c r="E22" s="75">
        <v>270</v>
      </c>
      <c r="F22" s="76">
        <v>267</v>
      </c>
      <c r="G22" s="183">
        <f t="shared" si="0"/>
        <v>537</v>
      </c>
      <c r="H22" s="79">
        <v>7</v>
      </c>
      <c r="I22" s="79"/>
      <c r="J22" s="80">
        <v>9</v>
      </c>
      <c r="K22" s="80"/>
      <c r="L22" s="80">
        <v>2</v>
      </c>
      <c r="M22" s="80"/>
      <c r="N22" s="80">
        <v>15</v>
      </c>
      <c r="O22" s="80"/>
      <c r="P22" s="80">
        <v>48</v>
      </c>
      <c r="Q22" s="80"/>
      <c r="R22" s="80">
        <v>117</v>
      </c>
      <c r="S22" s="80"/>
      <c r="T22" s="80">
        <v>29</v>
      </c>
      <c r="U22" s="80"/>
      <c r="V22" s="80">
        <v>4</v>
      </c>
      <c r="W22" s="80"/>
      <c r="X22" s="79">
        <v>23</v>
      </c>
      <c r="Y22" s="79"/>
      <c r="Z22" s="80">
        <v>7</v>
      </c>
      <c r="AA22" s="80"/>
      <c r="AB22" s="79">
        <v>8</v>
      </c>
      <c r="AC22" s="79"/>
      <c r="AD22" s="80">
        <v>6</v>
      </c>
      <c r="AE22" s="80"/>
      <c r="AF22" s="80">
        <v>189</v>
      </c>
      <c r="AG22" s="80"/>
      <c r="AH22" s="80">
        <v>3</v>
      </c>
      <c r="AI22" s="80"/>
      <c r="AJ22" s="184">
        <f t="shared" si="5"/>
        <v>467</v>
      </c>
      <c r="AK22" s="185">
        <v>48</v>
      </c>
      <c r="AL22" s="185">
        <f t="shared" si="6"/>
        <v>515</v>
      </c>
      <c r="AM22" s="186">
        <f t="shared" si="7"/>
        <v>0</v>
      </c>
      <c r="AN22" s="78">
        <f>+DettaglioPresidente!AD22</f>
        <v>12</v>
      </c>
      <c r="AO22" s="78">
        <f>+DettaglioPresidente!AE22</f>
        <v>10</v>
      </c>
      <c r="AP22" s="188">
        <f t="shared" si="8"/>
        <v>22</v>
      </c>
      <c r="AQ22" s="188">
        <f t="shared" si="10"/>
        <v>537</v>
      </c>
      <c r="AR22" s="189">
        <f t="shared" si="11"/>
        <v>0</v>
      </c>
      <c r="AS22" s="190">
        <f t="shared" si="2"/>
        <v>270</v>
      </c>
      <c r="AT22" s="190">
        <f t="shared" si="3"/>
        <v>267</v>
      </c>
      <c r="AU22" s="190"/>
    </row>
    <row r="23" spans="1:47" ht="22.5" customHeight="1" x14ac:dyDescent="0.2">
      <c r="A23" s="191">
        <v>16</v>
      </c>
      <c r="B23" s="179">
        <v>454</v>
      </c>
      <c r="C23" s="179">
        <v>481</v>
      </c>
      <c r="D23" s="180">
        <f t="shared" si="4"/>
        <v>935</v>
      </c>
      <c r="E23" s="75">
        <v>326</v>
      </c>
      <c r="F23" s="76">
        <v>329</v>
      </c>
      <c r="G23" s="183">
        <f t="shared" si="0"/>
        <v>655</v>
      </c>
      <c r="H23" s="79">
        <v>5</v>
      </c>
      <c r="I23" s="79"/>
      <c r="J23" s="80">
        <v>11</v>
      </c>
      <c r="K23" s="80"/>
      <c r="L23" s="80">
        <v>4</v>
      </c>
      <c r="M23" s="80"/>
      <c r="N23" s="80">
        <v>25</v>
      </c>
      <c r="O23" s="80"/>
      <c r="P23" s="80">
        <v>44</v>
      </c>
      <c r="Q23" s="80"/>
      <c r="R23" s="80">
        <v>110</v>
      </c>
      <c r="S23" s="80"/>
      <c r="T23" s="80">
        <v>37</v>
      </c>
      <c r="U23" s="80"/>
      <c r="V23" s="80">
        <v>2</v>
      </c>
      <c r="W23" s="80"/>
      <c r="X23" s="79">
        <v>42</v>
      </c>
      <c r="Y23" s="79"/>
      <c r="Z23" s="80">
        <v>18</v>
      </c>
      <c r="AA23" s="80"/>
      <c r="AB23" s="79">
        <v>20</v>
      </c>
      <c r="AC23" s="79"/>
      <c r="AD23" s="80">
        <v>6</v>
      </c>
      <c r="AE23" s="80"/>
      <c r="AF23" s="80">
        <v>249</v>
      </c>
      <c r="AG23" s="80"/>
      <c r="AH23" s="80">
        <v>0</v>
      </c>
      <c r="AI23" s="80"/>
      <c r="AJ23" s="184">
        <f t="shared" si="5"/>
        <v>573</v>
      </c>
      <c r="AK23" s="185">
        <v>49</v>
      </c>
      <c r="AL23" s="185">
        <f t="shared" si="6"/>
        <v>622</v>
      </c>
      <c r="AM23" s="186">
        <f t="shared" si="7"/>
        <v>0</v>
      </c>
      <c r="AN23" s="78">
        <f>+DettaglioPresidente!AD23</f>
        <v>18</v>
      </c>
      <c r="AO23" s="78">
        <f>+DettaglioPresidente!AE23</f>
        <v>15</v>
      </c>
      <c r="AP23" s="188">
        <f t="shared" si="8"/>
        <v>33</v>
      </c>
      <c r="AQ23" s="188">
        <f t="shared" si="10"/>
        <v>655</v>
      </c>
      <c r="AR23" s="189">
        <f t="shared" si="11"/>
        <v>0</v>
      </c>
      <c r="AS23" s="190">
        <f t="shared" si="2"/>
        <v>326</v>
      </c>
      <c r="AT23" s="190">
        <f t="shared" si="3"/>
        <v>329</v>
      </c>
      <c r="AU23" s="190"/>
    </row>
    <row r="24" spans="1:47" ht="22.5" customHeight="1" x14ac:dyDescent="0.2">
      <c r="A24" s="191">
        <v>17</v>
      </c>
      <c r="B24" s="179">
        <v>274</v>
      </c>
      <c r="C24" s="179">
        <v>288</v>
      </c>
      <c r="D24" s="180">
        <f t="shared" si="4"/>
        <v>562</v>
      </c>
      <c r="E24" s="75">
        <v>196</v>
      </c>
      <c r="F24" s="76">
        <v>189</v>
      </c>
      <c r="G24" s="183">
        <f t="shared" si="0"/>
        <v>385</v>
      </c>
      <c r="H24" s="79">
        <v>5</v>
      </c>
      <c r="I24" s="79"/>
      <c r="J24" s="80">
        <v>4</v>
      </c>
      <c r="K24" s="80"/>
      <c r="L24" s="80">
        <v>5</v>
      </c>
      <c r="M24" s="80"/>
      <c r="N24" s="80">
        <v>18</v>
      </c>
      <c r="O24" s="80"/>
      <c r="P24" s="80">
        <v>50</v>
      </c>
      <c r="Q24" s="80"/>
      <c r="R24" s="80">
        <v>78</v>
      </c>
      <c r="S24" s="80"/>
      <c r="T24" s="80">
        <v>23</v>
      </c>
      <c r="U24" s="80"/>
      <c r="V24" s="80">
        <v>1</v>
      </c>
      <c r="W24" s="80"/>
      <c r="X24" s="79">
        <v>5</v>
      </c>
      <c r="Y24" s="79"/>
      <c r="Z24" s="80">
        <v>8</v>
      </c>
      <c r="AA24" s="80"/>
      <c r="AB24" s="79">
        <v>11</v>
      </c>
      <c r="AC24" s="79"/>
      <c r="AD24" s="80">
        <v>5</v>
      </c>
      <c r="AE24" s="80"/>
      <c r="AF24" s="80">
        <v>124</v>
      </c>
      <c r="AG24" s="80"/>
      <c r="AH24" s="80">
        <v>2</v>
      </c>
      <c r="AI24" s="80"/>
      <c r="AJ24" s="184">
        <f t="shared" si="5"/>
        <v>339</v>
      </c>
      <c r="AK24" s="185">
        <v>32</v>
      </c>
      <c r="AL24" s="185">
        <f t="shared" si="6"/>
        <v>371</v>
      </c>
      <c r="AM24" s="186">
        <f t="shared" si="7"/>
        <v>0</v>
      </c>
      <c r="AN24" s="78">
        <f>+DettaglioPresidente!AD24</f>
        <v>9</v>
      </c>
      <c r="AO24" s="78">
        <f>+DettaglioPresidente!AE24</f>
        <v>5</v>
      </c>
      <c r="AP24" s="188">
        <f t="shared" si="8"/>
        <v>14</v>
      </c>
      <c r="AQ24" s="188">
        <f t="shared" si="10"/>
        <v>385</v>
      </c>
      <c r="AR24" s="189">
        <f t="shared" si="11"/>
        <v>0</v>
      </c>
      <c r="AS24" s="190">
        <f t="shared" si="2"/>
        <v>196</v>
      </c>
      <c r="AT24" s="190">
        <f t="shared" si="3"/>
        <v>189</v>
      </c>
      <c r="AU24" s="190"/>
    </row>
    <row r="25" spans="1:47" ht="22.5" customHeight="1" x14ac:dyDescent="0.2">
      <c r="A25" s="191">
        <v>18</v>
      </c>
      <c r="B25" s="179">
        <v>370</v>
      </c>
      <c r="C25" s="179">
        <v>369</v>
      </c>
      <c r="D25" s="180">
        <f t="shared" si="4"/>
        <v>739</v>
      </c>
      <c r="E25" s="75">
        <v>230</v>
      </c>
      <c r="F25" s="76">
        <v>221</v>
      </c>
      <c r="G25" s="183">
        <f t="shared" si="0"/>
        <v>451</v>
      </c>
      <c r="H25" s="79">
        <v>7</v>
      </c>
      <c r="I25" s="79"/>
      <c r="J25" s="80">
        <v>7</v>
      </c>
      <c r="K25" s="80"/>
      <c r="L25" s="80">
        <v>1</v>
      </c>
      <c r="M25" s="80"/>
      <c r="N25" s="80">
        <v>20</v>
      </c>
      <c r="O25" s="80"/>
      <c r="P25" s="80">
        <v>36</v>
      </c>
      <c r="Q25" s="80"/>
      <c r="R25" s="80">
        <v>94</v>
      </c>
      <c r="S25" s="80"/>
      <c r="T25" s="80">
        <v>39</v>
      </c>
      <c r="U25" s="80"/>
      <c r="V25" s="80">
        <v>1</v>
      </c>
      <c r="W25" s="80"/>
      <c r="X25" s="79">
        <v>9</v>
      </c>
      <c r="Y25" s="79"/>
      <c r="Z25" s="80">
        <v>14</v>
      </c>
      <c r="AA25" s="80"/>
      <c r="AB25" s="79">
        <v>18</v>
      </c>
      <c r="AC25" s="79"/>
      <c r="AD25" s="80">
        <v>6</v>
      </c>
      <c r="AE25" s="80"/>
      <c r="AF25" s="80">
        <v>133</v>
      </c>
      <c r="AG25" s="80"/>
      <c r="AH25" s="80">
        <v>2</v>
      </c>
      <c r="AI25" s="80"/>
      <c r="AJ25" s="184">
        <f t="shared" si="5"/>
        <v>387</v>
      </c>
      <c r="AK25" s="185">
        <v>41</v>
      </c>
      <c r="AL25" s="185">
        <f t="shared" si="6"/>
        <v>428</v>
      </c>
      <c r="AM25" s="186">
        <f t="shared" si="7"/>
        <v>0</v>
      </c>
      <c r="AN25" s="78">
        <f>+DettaglioPresidente!AD25</f>
        <v>11</v>
      </c>
      <c r="AO25" s="78">
        <f>+DettaglioPresidente!AE25</f>
        <v>12</v>
      </c>
      <c r="AP25" s="188">
        <f t="shared" si="8"/>
        <v>23</v>
      </c>
      <c r="AQ25" s="188">
        <f t="shared" si="10"/>
        <v>451</v>
      </c>
      <c r="AR25" s="189">
        <f t="shared" si="11"/>
        <v>0</v>
      </c>
      <c r="AS25" s="190">
        <f t="shared" si="2"/>
        <v>230</v>
      </c>
      <c r="AT25" s="190">
        <f t="shared" si="3"/>
        <v>221</v>
      </c>
      <c r="AU25" s="190"/>
    </row>
    <row r="26" spans="1:47" ht="22.5" customHeight="1" x14ac:dyDescent="0.2">
      <c r="A26" s="191">
        <v>19</v>
      </c>
      <c r="B26" s="179">
        <v>210</v>
      </c>
      <c r="C26" s="179">
        <v>182</v>
      </c>
      <c r="D26" s="180">
        <f t="shared" si="4"/>
        <v>392</v>
      </c>
      <c r="E26" s="75">
        <v>144</v>
      </c>
      <c r="F26" s="76">
        <v>121</v>
      </c>
      <c r="G26" s="183">
        <f t="shared" si="0"/>
        <v>265</v>
      </c>
      <c r="H26" s="79">
        <v>3</v>
      </c>
      <c r="I26" s="79"/>
      <c r="J26" s="80">
        <v>1</v>
      </c>
      <c r="K26" s="80"/>
      <c r="L26" s="80">
        <v>4</v>
      </c>
      <c r="M26" s="80"/>
      <c r="N26" s="80">
        <v>10</v>
      </c>
      <c r="O26" s="80"/>
      <c r="P26" s="80">
        <v>33</v>
      </c>
      <c r="Q26" s="80"/>
      <c r="R26" s="80">
        <v>64</v>
      </c>
      <c r="S26" s="80"/>
      <c r="T26" s="80">
        <v>18</v>
      </c>
      <c r="U26" s="80"/>
      <c r="V26" s="80">
        <v>1</v>
      </c>
      <c r="W26" s="80"/>
      <c r="X26" s="79">
        <v>11</v>
      </c>
      <c r="Y26" s="79"/>
      <c r="Z26" s="80">
        <v>2</v>
      </c>
      <c r="AA26" s="80"/>
      <c r="AB26" s="79">
        <v>7</v>
      </c>
      <c r="AC26" s="79"/>
      <c r="AD26" s="80">
        <v>7</v>
      </c>
      <c r="AE26" s="80"/>
      <c r="AF26" s="80">
        <v>66</v>
      </c>
      <c r="AG26" s="80"/>
      <c r="AH26" s="80">
        <v>2</v>
      </c>
      <c r="AI26" s="80"/>
      <c r="AJ26" s="184">
        <f t="shared" si="5"/>
        <v>229</v>
      </c>
      <c r="AK26" s="185">
        <v>19</v>
      </c>
      <c r="AL26" s="185">
        <f t="shared" si="6"/>
        <v>248</v>
      </c>
      <c r="AM26" s="186">
        <f t="shared" si="7"/>
        <v>0</v>
      </c>
      <c r="AN26" s="78">
        <f>+DettaglioPresidente!AD26</f>
        <v>11</v>
      </c>
      <c r="AO26" s="78">
        <f>+DettaglioPresidente!AE26</f>
        <v>6</v>
      </c>
      <c r="AP26" s="188">
        <f t="shared" si="8"/>
        <v>17</v>
      </c>
      <c r="AQ26" s="188">
        <f t="shared" si="10"/>
        <v>265</v>
      </c>
      <c r="AR26" s="189">
        <f t="shared" si="11"/>
        <v>0</v>
      </c>
      <c r="AS26" s="190">
        <f t="shared" si="2"/>
        <v>144</v>
      </c>
      <c r="AT26" s="190">
        <f t="shared" si="3"/>
        <v>121</v>
      </c>
      <c r="AU26" s="190"/>
    </row>
    <row r="27" spans="1:47" ht="22.5" customHeight="1" x14ac:dyDescent="0.2">
      <c r="A27" s="191">
        <v>20</v>
      </c>
      <c r="B27" s="179">
        <v>293</v>
      </c>
      <c r="C27" s="179">
        <v>283</v>
      </c>
      <c r="D27" s="180">
        <f t="shared" si="4"/>
        <v>576</v>
      </c>
      <c r="E27" s="75">
        <v>192</v>
      </c>
      <c r="F27" s="76">
        <v>183</v>
      </c>
      <c r="G27" s="183">
        <f t="shared" si="0"/>
        <v>375</v>
      </c>
      <c r="H27" s="79">
        <v>5</v>
      </c>
      <c r="I27" s="79"/>
      <c r="J27" s="80">
        <v>5</v>
      </c>
      <c r="K27" s="80"/>
      <c r="L27" s="80">
        <v>1</v>
      </c>
      <c r="M27" s="80"/>
      <c r="N27" s="80">
        <v>15</v>
      </c>
      <c r="O27" s="80"/>
      <c r="P27" s="80">
        <v>38</v>
      </c>
      <c r="Q27" s="80"/>
      <c r="R27" s="80">
        <v>60</v>
      </c>
      <c r="S27" s="80"/>
      <c r="T27" s="80">
        <v>18</v>
      </c>
      <c r="U27" s="80"/>
      <c r="V27" s="80">
        <v>2</v>
      </c>
      <c r="W27" s="80"/>
      <c r="X27" s="79">
        <v>6</v>
      </c>
      <c r="Y27" s="79"/>
      <c r="Z27" s="80">
        <v>16</v>
      </c>
      <c r="AA27" s="80"/>
      <c r="AB27" s="79">
        <v>6</v>
      </c>
      <c r="AC27" s="79"/>
      <c r="AD27" s="80">
        <v>8</v>
      </c>
      <c r="AE27" s="80"/>
      <c r="AF27" s="80">
        <v>154</v>
      </c>
      <c r="AG27" s="80"/>
      <c r="AH27" s="80">
        <v>1</v>
      </c>
      <c r="AI27" s="80"/>
      <c r="AJ27" s="184">
        <f t="shared" si="5"/>
        <v>335</v>
      </c>
      <c r="AK27" s="185">
        <v>23</v>
      </c>
      <c r="AL27" s="185">
        <f t="shared" si="6"/>
        <v>358</v>
      </c>
      <c r="AM27" s="186">
        <f t="shared" si="7"/>
        <v>0</v>
      </c>
      <c r="AN27" s="78">
        <f>+DettaglioPresidente!AD27</f>
        <v>12</v>
      </c>
      <c r="AO27" s="78">
        <f>+DettaglioPresidente!AE27</f>
        <v>5</v>
      </c>
      <c r="AP27" s="188">
        <f t="shared" si="8"/>
        <v>17</v>
      </c>
      <c r="AQ27" s="188">
        <f t="shared" si="10"/>
        <v>375</v>
      </c>
      <c r="AR27" s="189">
        <f t="shared" si="11"/>
        <v>0</v>
      </c>
      <c r="AS27" s="190">
        <f t="shared" si="2"/>
        <v>192</v>
      </c>
      <c r="AT27" s="190">
        <f t="shared" si="3"/>
        <v>183</v>
      </c>
      <c r="AU27" s="190"/>
    </row>
    <row r="28" spans="1:47" ht="22.5" customHeight="1" x14ac:dyDescent="0.2">
      <c r="A28" s="191">
        <v>21</v>
      </c>
      <c r="B28" s="179">
        <v>291</v>
      </c>
      <c r="C28" s="179">
        <v>283</v>
      </c>
      <c r="D28" s="180">
        <f t="shared" si="4"/>
        <v>574</v>
      </c>
      <c r="E28" s="75">
        <v>182</v>
      </c>
      <c r="F28" s="76">
        <v>170</v>
      </c>
      <c r="G28" s="183">
        <f t="shared" si="0"/>
        <v>352</v>
      </c>
      <c r="H28" s="79">
        <v>1</v>
      </c>
      <c r="I28" s="79"/>
      <c r="J28" s="80">
        <v>6</v>
      </c>
      <c r="K28" s="80"/>
      <c r="L28" s="80">
        <v>1</v>
      </c>
      <c r="M28" s="80"/>
      <c r="N28" s="80">
        <v>17</v>
      </c>
      <c r="O28" s="80"/>
      <c r="P28" s="80">
        <v>37</v>
      </c>
      <c r="Q28" s="80"/>
      <c r="R28" s="80">
        <v>72</v>
      </c>
      <c r="S28" s="80"/>
      <c r="T28" s="80">
        <v>19</v>
      </c>
      <c r="U28" s="80"/>
      <c r="V28" s="80">
        <v>4</v>
      </c>
      <c r="W28" s="80"/>
      <c r="X28" s="79">
        <v>9</v>
      </c>
      <c r="Y28" s="79"/>
      <c r="Z28" s="80">
        <v>7</v>
      </c>
      <c r="AA28" s="80"/>
      <c r="AB28" s="79">
        <v>7</v>
      </c>
      <c r="AC28" s="79"/>
      <c r="AD28" s="80">
        <v>4</v>
      </c>
      <c r="AE28" s="80"/>
      <c r="AF28" s="80">
        <v>111</v>
      </c>
      <c r="AG28" s="80"/>
      <c r="AH28" s="80">
        <v>2</v>
      </c>
      <c r="AI28" s="80"/>
      <c r="AJ28" s="184">
        <f t="shared" si="5"/>
        <v>297</v>
      </c>
      <c r="AK28" s="185">
        <v>29</v>
      </c>
      <c r="AL28" s="185">
        <f t="shared" si="6"/>
        <v>326</v>
      </c>
      <c r="AM28" s="186">
        <f t="shared" si="7"/>
        <v>0</v>
      </c>
      <c r="AN28" s="78">
        <f>+DettaglioPresidente!AD28</f>
        <v>16</v>
      </c>
      <c r="AO28" s="78">
        <f>+DettaglioPresidente!AE28</f>
        <v>10</v>
      </c>
      <c r="AP28" s="188">
        <f t="shared" si="8"/>
        <v>26</v>
      </c>
      <c r="AQ28" s="188">
        <f t="shared" si="10"/>
        <v>352</v>
      </c>
      <c r="AR28" s="189">
        <f t="shared" si="11"/>
        <v>0</v>
      </c>
      <c r="AS28" s="190">
        <f t="shared" si="2"/>
        <v>182</v>
      </c>
      <c r="AT28" s="190">
        <f t="shared" si="3"/>
        <v>170</v>
      </c>
      <c r="AU28" s="190"/>
    </row>
    <row r="29" spans="1:47" ht="22.5" customHeight="1" x14ac:dyDescent="0.2">
      <c r="A29" s="191">
        <v>22</v>
      </c>
      <c r="B29" s="179">
        <v>320</v>
      </c>
      <c r="C29" s="179">
        <v>312</v>
      </c>
      <c r="D29" s="180">
        <f t="shared" si="4"/>
        <v>632</v>
      </c>
      <c r="E29" s="75">
        <v>226</v>
      </c>
      <c r="F29" s="76">
        <v>205</v>
      </c>
      <c r="G29" s="183">
        <f t="shared" si="0"/>
        <v>431</v>
      </c>
      <c r="H29" s="79">
        <v>0</v>
      </c>
      <c r="I29" s="79"/>
      <c r="J29" s="80">
        <v>3</v>
      </c>
      <c r="K29" s="80"/>
      <c r="L29" s="80">
        <v>1</v>
      </c>
      <c r="M29" s="80"/>
      <c r="N29" s="80">
        <v>11</v>
      </c>
      <c r="O29" s="80"/>
      <c r="P29" s="80">
        <v>58</v>
      </c>
      <c r="Q29" s="80"/>
      <c r="R29" s="80">
        <v>119</v>
      </c>
      <c r="S29" s="80"/>
      <c r="T29" s="80">
        <v>27</v>
      </c>
      <c r="U29" s="80"/>
      <c r="V29" s="80">
        <v>2</v>
      </c>
      <c r="W29" s="80"/>
      <c r="X29" s="79">
        <v>3</v>
      </c>
      <c r="Y29" s="79"/>
      <c r="Z29" s="80">
        <v>6</v>
      </c>
      <c r="AA29" s="80"/>
      <c r="AB29" s="79">
        <v>18</v>
      </c>
      <c r="AC29" s="79"/>
      <c r="AD29" s="80">
        <v>6</v>
      </c>
      <c r="AE29" s="80"/>
      <c r="AF29" s="80">
        <v>106</v>
      </c>
      <c r="AG29" s="80"/>
      <c r="AH29" s="80">
        <v>6</v>
      </c>
      <c r="AI29" s="80"/>
      <c r="AJ29" s="184">
        <f t="shared" si="5"/>
        <v>366</v>
      </c>
      <c r="AK29" s="185">
        <v>35</v>
      </c>
      <c r="AL29" s="185">
        <f t="shared" si="6"/>
        <v>401</v>
      </c>
      <c r="AM29" s="186">
        <f t="shared" si="7"/>
        <v>0</v>
      </c>
      <c r="AN29" s="78">
        <f>+DettaglioPresidente!AD29</f>
        <v>23</v>
      </c>
      <c r="AO29" s="78">
        <f>+DettaglioPresidente!AE29</f>
        <v>7</v>
      </c>
      <c r="AP29" s="188">
        <f t="shared" si="8"/>
        <v>30</v>
      </c>
      <c r="AQ29" s="188">
        <f t="shared" si="10"/>
        <v>431</v>
      </c>
      <c r="AR29" s="189">
        <f t="shared" si="11"/>
        <v>0</v>
      </c>
      <c r="AS29" s="190">
        <f>IF(AF29&gt;0,E29,0)</f>
        <v>226</v>
      </c>
      <c r="AT29" s="190">
        <f>IF(AF29&gt;0,F29,0)</f>
        <v>205</v>
      </c>
      <c r="AU29" s="190"/>
    </row>
    <row r="30" spans="1:47" ht="22.5" customHeight="1" x14ac:dyDescent="0.2">
      <c r="A30" s="191">
        <v>23</v>
      </c>
      <c r="B30" s="179">
        <v>529</v>
      </c>
      <c r="C30" s="179">
        <v>580</v>
      </c>
      <c r="D30" s="180">
        <f t="shared" si="4"/>
        <v>1109</v>
      </c>
      <c r="E30" s="75">
        <v>316</v>
      </c>
      <c r="F30" s="76">
        <v>339</v>
      </c>
      <c r="G30" s="183">
        <f t="shared" si="0"/>
        <v>655</v>
      </c>
      <c r="H30" s="79">
        <v>4</v>
      </c>
      <c r="I30" s="79"/>
      <c r="J30" s="80">
        <v>8</v>
      </c>
      <c r="K30" s="80"/>
      <c r="L30" s="80">
        <v>8</v>
      </c>
      <c r="M30" s="80"/>
      <c r="N30" s="80">
        <v>44</v>
      </c>
      <c r="O30" s="80"/>
      <c r="P30" s="80">
        <v>70</v>
      </c>
      <c r="Q30" s="80"/>
      <c r="R30" s="80">
        <v>144</v>
      </c>
      <c r="S30" s="80"/>
      <c r="T30" s="80">
        <v>45</v>
      </c>
      <c r="U30" s="80"/>
      <c r="V30" s="80">
        <v>4</v>
      </c>
      <c r="W30" s="80"/>
      <c r="X30" s="79">
        <v>15</v>
      </c>
      <c r="Y30" s="79"/>
      <c r="Z30" s="80">
        <v>6</v>
      </c>
      <c r="AA30" s="80"/>
      <c r="AB30" s="79">
        <v>11</v>
      </c>
      <c r="AC30" s="79"/>
      <c r="AD30" s="80">
        <v>17</v>
      </c>
      <c r="AE30" s="80"/>
      <c r="AF30" s="80">
        <v>189</v>
      </c>
      <c r="AG30" s="80"/>
      <c r="AH30" s="80">
        <v>3</v>
      </c>
      <c r="AI30" s="80"/>
      <c r="AJ30" s="184">
        <f t="shared" si="5"/>
        <v>568</v>
      </c>
      <c r="AK30" s="185">
        <v>49</v>
      </c>
      <c r="AL30" s="185">
        <f t="shared" si="6"/>
        <v>617</v>
      </c>
      <c r="AM30" s="186">
        <f t="shared" si="7"/>
        <v>0</v>
      </c>
      <c r="AN30" s="78">
        <f>+DettaglioPresidente!AD30</f>
        <v>26</v>
      </c>
      <c r="AO30" s="78">
        <f>+DettaglioPresidente!AE30</f>
        <v>12</v>
      </c>
      <c r="AP30" s="188">
        <f t="shared" si="8"/>
        <v>38</v>
      </c>
      <c r="AQ30" s="188">
        <f t="shared" si="10"/>
        <v>655</v>
      </c>
      <c r="AR30" s="189">
        <f t="shared" si="11"/>
        <v>0</v>
      </c>
      <c r="AS30" s="190">
        <f t="shared" ref="AS30:AS31" si="12">IF(AF30&gt;0,E30,0)</f>
        <v>316</v>
      </c>
      <c r="AT30" s="190">
        <f t="shared" ref="AT30:AT31" si="13">IF(AF30&gt;0,F30,0)</f>
        <v>339</v>
      </c>
      <c r="AU30" s="190"/>
    </row>
    <row r="31" spans="1:47" ht="22.5" customHeight="1" x14ac:dyDescent="0.2">
      <c r="A31" s="191">
        <v>24</v>
      </c>
      <c r="B31" s="179">
        <v>499</v>
      </c>
      <c r="C31" s="179">
        <v>492</v>
      </c>
      <c r="D31" s="194">
        <f t="shared" si="4"/>
        <v>991</v>
      </c>
      <c r="E31" s="75">
        <v>341</v>
      </c>
      <c r="F31" s="76">
        <v>316</v>
      </c>
      <c r="G31" s="183">
        <f t="shared" si="0"/>
        <v>657</v>
      </c>
      <c r="H31" s="79">
        <v>3</v>
      </c>
      <c r="I31" s="79"/>
      <c r="J31" s="80">
        <v>4</v>
      </c>
      <c r="K31" s="80"/>
      <c r="L31" s="80">
        <v>1</v>
      </c>
      <c r="M31" s="80"/>
      <c r="N31" s="80">
        <v>24</v>
      </c>
      <c r="O31" s="80"/>
      <c r="P31" s="80">
        <v>60</v>
      </c>
      <c r="Q31" s="80"/>
      <c r="R31" s="80">
        <v>115</v>
      </c>
      <c r="S31" s="80"/>
      <c r="T31" s="80">
        <v>50</v>
      </c>
      <c r="U31" s="80"/>
      <c r="V31" s="80">
        <v>1</v>
      </c>
      <c r="W31" s="80"/>
      <c r="X31" s="79">
        <v>14</v>
      </c>
      <c r="Y31" s="79"/>
      <c r="Z31" s="80">
        <v>10</v>
      </c>
      <c r="AA31" s="80"/>
      <c r="AB31" s="79">
        <v>17</v>
      </c>
      <c r="AC31" s="79"/>
      <c r="AD31" s="80">
        <v>5</v>
      </c>
      <c r="AE31" s="80"/>
      <c r="AF31" s="80">
        <v>249</v>
      </c>
      <c r="AG31" s="80"/>
      <c r="AH31" s="80">
        <v>2</v>
      </c>
      <c r="AI31" s="80"/>
      <c r="AJ31" s="184">
        <f t="shared" si="5"/>
        <v>555</v>
      </c>
      <c r="AK31" s="185">
        <v>55</v>
      </c>
      <c r="AL31" s="185">
        <f t="shared" si="6"/>
        <v>610</v>
      </c>
      <c r="AM31" s="186">
        <f t="shared" si="7"/>
        <v>0</v>
      </c>
      <c r="AN31" s="78">
        <f>+DettaglioPresidente!AD31</f>
        <v>30</v>
      </c>
      <c r="AO31" s="78">
        <f>+DettaglioPresidente!AE31</f>
        <v>17</v>
      </c>
      <c r="AP31" s="188">
        <f t="shared" si="8"/>
        <v>47</v>
      </c>
      <c r="AQ31" s="188">
        <f t="shared" si="10"/>
        <v>657</v>
      </c>
      <c r="AR31" s="189">
        <f t="shared" si="11"/>
        <v>0</v>
      </c>
      <c r="AS31" s="190">
        <f t="shared" si="12"/>
        <v>341</v>
      </c>
      <c r="AT31" s="190">
        <f t="shared" si="13"/>
        <v>316</v>
      </c>
      <c r="AU31" s="190"/>
    </row>
    <row r="32" spans="1:47" ht="35.25" customHeight="1" x14ac:dyDescent="0.2">
      <c r="A32" s="195" t="s">
        <v>87</v>
      </c>
      <c r="B32" s="196">
        <f>SUM(B8:B31)</f>
        <v>8823</v>
      </c>
      <c r="C32" s="196">
        <f>SUM(C8:C31)</f>
        <v>9262</v>
      </c>
      <c r="D32" s="197">
        <f>SUM(D8:D31)</f>
        <v>18085</v>
      </c>
      <c r="E32" s="198">
        <f>SUM(E8:E31)</f>
        <v>5748</v>
      </c>
      <c r="F32" s="198">
        <f>SUM(F8:F31)</f>
        <v>5794</v>
      </c>
      <c r="G32" s="183">
        <f t="shared" si="0"/>
        <v>11542</v>
      </c>
      <c r="H32" s="196">
        <f t="shared" ref="H32:AT32" si="14">SUM(H8:H31)</f>
        <v>105</v>
      </c>
      <c r="I32" s="196">
        <f t="shared" si="14"/>
        <v>0</v>
      </c>
      <c r="J32" s="196">
        <f t="shared" si="14"/>
        <v>136</v>
      </c>
      <c r="K32" s="196">
        <f t="shared" si="14"/>
        <v>0</v>
      </c>
      <c r="L32" s="196">
        <f t="shared" si="14"/>
        <v>65</v>
      </c>
      <c r="M32" s="196">
        <f t="shared" si="14"/>
        <v>0</v>
      </c>
      <c r="N32" s="196">
        <f t="shared" si="14"/>
        <v>584</v>
      </c>
      <c r="O32" s="196">
        <f t="shared" si="14"/>
        <v>0</v>
      </c>
      <c r="P32" s="196">
        <f t="shared" si="14"/>
        <v>1112</v>
      </c>
      <c r="Q32" s="196">
        <f t="shared" si="14"/>
        <v>0</v>
      </c>
      <c r="R32" s="196">
        <f t="shared" si="14"/>
        <v>2219</v>
      </c>
      <c r="S32" s="196">
        <f t="shared" si="14"/>
        <v>0</v>
      </c>
      <c r="T32" s="196">
        <f t="shared" si="14"/>
        <v>734</v>
      </c>
      <c r="U32" s="196">
        <f t="shared" si="14"/>
        <v>0</v>
      </c>
      <c r="V32" s="196">
        <f t="shared" si="14"/>
        <v>42</v>
      </c>
      <c r="W32" s="196">
        <f t="shared" si="14"/>
        <v>0</v>
      </c>
      <c r="X32" s="196">
        <f t="shared" si="14"/>
        <v>293</v>
      </c>
      <c r="Y32" s="196">
        <f t="shared" si="14"/>
        <v>0</v>
      </c>
      <c r="Z32" s="196">
        <f t="shared" si="14"/>
        <v>248</v>
      </c>
      <c r="AA32" s="196">
        <f t="shared" si="14"/>
        <v>0</v>
      </c>
      <c r="AB32" s="196">
        <f t="shared" ref="AB32:AI32" si="15">SUM(AB8:AB31)</f>
        <v>370</v>
      </c>
      <c r="AC32" s="196">
        <f t="shared" si="15"/>
        <v>0</v>
      </c>
      <c r="AD32" s="196">
        <f t="shared" si="15"/>
        <v>181</v>
      </c>
      <c r="AE32" s="196">
        <f t="shared" si="15"/>
        <v>0</v>
      </c>
      <c r="AF32" s="196">
        <f t="shared" si="15"/>
        <v>3818</v>
      </c>
      <c r="AG32" s="196">
        <f t="shared" si="15"/>
        <v>0</v>
      </c>
      <c r="AH32" s="196">
        <f t="shared" si="15"/>
        <v>63</v>
      </c>
      <c r="AI32" s="196">
        <f t="shared" si="15"/>
        <v>0</v>
      </c>
      <c r="AJ32" s="196">
        <f t="shared" si="14"/>
        <v>9970</v>
      </c>
      <c r="AK32" s="196">
        <f t="shared" si="14"/>
        <v>978</v>
      </c>
      <c r="AL32" s="196">
        <f t="shared" si="14"/>
        <v>10948</v>
      </c>
      <c r="AM32" s="196">
        <f t="shared" si="14"/>
        <v>0</v>
      </c>
      <c r="AN32" s="196">
        <f t="shared" si="14"/>
        <v>362</v>
      </c>
      <c r="AO32" s="196">
        <f t="shared" si="14"/>
        <v>232</v>
      </c>
      <c r="AP32" s="198">
        <f t="shared" si="14"/>
        <v>594</v>
      </c>
      <c r="AQ32" s="198">
        <f t="shared" si="14"/>
        <v>11542</v>
      </c>
      <c r="AR32" s="189">
        <f t="shared" si="14"/>
        <v>0</v>
      </c>
      <c r="AS32" s="199">
        <f t="shared" si="14"/>
        <v>5748</v>
      </c>
      <c r="AT32" s="190">
        <f t="shared" si="14"/>
        <v>5794</v>
      </c>
      <c r="AU32" s="190">
        <f>+AT32+AS32</f>
        <v>11542</v>
      </c>
    </row>
    <row r="33" spans="1:47" ht="15.75" customHeight="1" x14ac:dyDescent="0.2">
      <c r="A33" s="200" t="s">
        <v>8</v>
      </c>
      <c r="B33" s="201"/>
      <c r="C33" s="201"/>
      <c r="D33" s="201"/>
      <c r="E33" s="202">
        <f>E32/B32</f>
        <v>0.65147908874532467</v>
      </c>
      <c r="F33" s="202">
        <f>F32/C32</f>
        <v>0.62556683221766363</v>
      </c>
      <c r="G33" s="203">
        <f>G32/D32</f>
        <v>0.63820846004976495</v>
      </c>
      <c r="H33" s="204">
        <f>IF(AJ32=0,,H32/AJ32)</f>
        <v>1.053159478435306E-2</v>
      </c>
      <c r="I33" s="204"/>
      <c r="J33" s="204">
        <f>IF(AJ32=0,,J32/AJ32)</f>
        <v>1.3640922768304914E-2</v>
      </c>
      <c r="K33" s="204"/>
      <c r="L33" s="204">
        <f>IF(AJ32=0,,L32/AJ32)</f>
        <v>6.5195586760280842E-3</v>
      </c>
      <c r="M33" s="204"/>
      <c r="N33" s="204">
        <f>IF(AJ32=0,,N32/AJ32)</f>
        <v>5.8575727181544635E-2</v>
      </c>
      <c r="O33" s="204"/>
      <c r="P33" s="204">
        <f>IF(AJ32=0,,P32/AJ32)</f>
        <v>0.1115346038114343</v>
      </c>
      <c r="Q33" s="204"/>
      <c r="R33" s="204">
        <f>IF(AJ32=0,,R32/AJ32)</f>
        <v>0.222567703109328</v>
      </c>
      <c r="S33" s="204"/>
      <c r="T33" s="204">
        <f>IF(AJ32=0,,T32/AJ32)</f>
        <v>7.3620862587763292E-2</v>
      </c>
      <c r="U33" s="204"/>
      <c r="V33" s="204">
        <f>IF(AJ32=0,,V32/AJ32)</f>
        <v>4.2126379137412233E-3</v>
      </c>
      <c r="W33" s="204"/>
      <c r="X33" s="204">
        <f>IF(AJ32=0,,X32/$AJ$32)</f>
        <v>2.9388164493480442E-2</v>
      </c>
      <c r="Y33" s="204"/>
      <c r="Z33" s="204">
        <f>IF(AJ32=0,,Z32/$AJ$32)</f>
        <v>2.4874623871614845E-2</v>
      </c>
      <c r="AA33" s="204"/>
      <c r="AB33" s="204">
        <f>IF(AL32=0,,AB32/$AJ$32)</f>
        <v>3.7111334002006016E-2</v>
      </c>
      <c r="AC33" s="204"/>
      <c r="AD33" s="204">
        <f>IF(AN32=0,,AD32/$AJ$32)</f>
        <v>1.8154463390170513E-2</v>
      </c>
      <c r="AE33" s="204"/>
      <c r="AF33" s="204">
        <f>IF(AP32=0,,AF32/$AJ$32)</f>
        <v>0.38294884653961886</v>
      </c>
      <c r="AG33" s="204"/>
      <c r="AH33" s="204">
        <f>IF(AR32=0,,AH32/$AJ$32)</f>
        <v>0</v>
      </c>
      <c r="AI33" s="204"/>
      <c r="AJ33" s="205">
        <f>IF($G$32=0,,+AJ32/$G$32)</f>
        <v>0.86380176745797954</v>
      </c>
      <c r="AK33" s="190"/>
      <c r="AL33" s="190"/>
      <c r="AM33" s="205">
        <f>IF($G$32=0,,AM32/$G$32)</f>
        <v>0</v>
      </c>
      <c r="AN33" s="205">
        <f>IF($G$32=0,,AN32/$G$32)</f>
        <v>3.1363715127360942E-2</v>
      </c>
      <c r="AO33" s="205">
        <f>IF($G$32=0,,AO32/$G$32)</f>
        <v>2.0100502512562814E-2</v>
      </c>
      <c r="AP33" s="190"/>
      <c r="AQ33" s="190"/>
      <c r="AR33" s="190"/>
      <c r="AS33" s="190"/>
      <c r="AT33" s="190"/>
      <c r="AU33" s="190"/>
    </row>
    <row r="34" spans="1:47" x14ac:dyDescent="0.2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</row>
  </sheetData>
  <mergeCells count="33">
    <mergeCell ref="AM1:AN1"/>
    <mergeCell ref="AK3:AM3"/>
    <mergeCell ref="AN3:AO3"/>
    <mergeCell ref="Z5:AA5"/>
    <mergeCell ref="R4:S4"/>
    <mergeCell ref="T5:U5"/>
    <mergeCell ref="Z4:AA4"/>
    <mergeCell ref="X4:Y4"/>
    <mergeCell ref="R5:S5"/>
    <mergeCell ref="V4:W4"/>
    <mergeCell ref="X5:Y5"/>
    <mergeCell ref="V5:W5"/>
    <mergeCell ref="T4:U4"/>
    <mergeCell ref="AB4:AC4"/>
    <mergeCell ref="AD4:AE4"/>
    <mergeCell ref="AF4:AG4"/>
    <mergeCell ref="B4:D4"/>
    <mergeCell ref="E4:G4"/>
    <mergeCell ref="H5:I5"/>
    <mergeCell ref="H4:I4"/>
    <mergeCell ref="P4:Q4"/>
    <mergeCell ref="J5:K5"/>
    <mergeCell ref="J4:K4"/>
    <mergeCell ref="L4:M4"/>
    <mergeCell ref="N4:O4"/>
    <mergeCell ref="L5:M5"/>
    <mergeCell ref="N5:O5"/>
    <mergeCell ref="P5:Q5"/>
    <mergeCell ref="AH4:AI4"/>
    <mergeCell ref="AB5:AC5"/>
    <mergeCell ref="AD5:AE5"/>
    <mergeCell ref="AF5:AG5"/>
    <mergeCell ref="AH5:AI5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8" scale="88" orientation="landscape" r:id="rId1"/>
  <headerFooter alignWithMargins="0">
    <oddHeader>&amp;LStampato il &amp;D alle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GeneralePresidente</vt:lpstr>
      <vt:lpstr>DettaglioPresidente</vt:lpstr>
      <vt:lpstr>GeneraleListe</vt:lpstr>
      <vt:lpstr>DettaglioListe</vt:lpstr>
      <vt:lpstr>DettaglioListe!Area_stampa</vt:lpstr>
      <vt:lpstr>DettaglioPresidente!Area_stampa</vt:lpstr>
      <vt:lpstr>GeneraleListe!Area_stampa</vt:lpstr>
      <vt:lpstr>GeneralePresidente!Area_stampa</vt:lpstr>
      <vt:lpstr>DettaglioListe!Titoli_stampa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Dolfi Carlo</dc:creator>
  <cp:keywords/>
  <dc:description/>
  <cp:lastModifiedBy>dolfic</cp:lastModifiedBy>
  <cp:revision/>
  <cp:lastPrinted>2015-06-01T01:36:58Z</cp:lastPrinted>
  <dcterms:created xsi:type="dcterms:W3CDTF">1999-06-09T13:09:10Z</dcterms:created>
  <dcterms:modified xsi:type="dcterms:W3CDTF">2020-09-22T07:31:48Z</dcterms:modified>
</cp:coreProperties>
</file>