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tmp\OneDrive\Regionali2015\"/>
    </mc:Choice>
  </mc:AlternateContent>
  <bookViews>
    <workbookView xWindow="2910" yWindow="1395" windowWidth="17775" windowHeight="11295" tabRatio="601" firstSheet="1" activeTab="1"/>
  </bookViews>
  <sheets>
    <sheet name="GeneralePresidente" sheetId="3" r:id="rId1"/>
    <sheet name="DettaglioPresidente" sheetId="4" r:id="rId2"/>
    <sheet name="GeneraleListe" sheetId="2" r:id="rId3"/>
    <sheet name="DettaglioListe" sheetId="1" r:id="rId4"/>
  </sheets>
  <definedNames>
    <definedName name="_xlnm.Print_Area" localSheetId="3">DettaglioListe!$A$1:$AI$34</definedName>
    <definedName name="_xlnm.Print_Area" localSheetId="1">DettaglioPresidente!$A$1:$AJ$35</definedName>
    <definedName name="_xlnm.Print_Area" localSheetId="2">GeneraleListe!$A$1:$H$17</definedName>
    <definedName name="_xlnm.Print_Area" localSheetId="0">GeneralePresidente!$A$1:$E$23</definedName>
    <definedName name="flusso">#REF!</definedName>
    <definedName name="HT" hidden="1">{"'Riepilogo'!$A$1:$T$24"}</definedName>
    <definedName name="HTML_CodePage" hidden="1">1252</definedName>
    <definedName name="HTML_Control" hidden="1">{"'Riepilogo'!$A$1:$T$24"}</definedName>
    <definedName name="HTML_Description" hidden="1">""</definedName>
    <definedName name="HTML_Email" hidden="1">""</definedName>
    <definedName name="HTML_Header" hidden="1">"Riepilogo Finale Preferenze"</definedName>
    <definedName name="HTML_LastUpdate" hidden="1">"14/06/1999"</definedName>
    <definedName name="HTML_LineAfter" hidden="1">FALSE</definedName>
    <definedName name="HTML_LineBefore" hidden="1">FALSE</definedName>
    <definedName name="HTML_Name" hidden="1">"Antonio Bindi"</definedName>
    <definedName name="HTML_OBDlg2" hidden="1">TRUE</definedName>
    <definedName name="HTML_OBDlg4" hidden="1">TRUE</definedName>
    <definedName name="HTML_OS" hidden="1">0</definedName>
    <definedName name="HTML_PathFile" hidden="1">"C:\Documenti\SitoInternet\Preferenze.htm"</definedName>
    <definedName name="HTML_Title" hidden="1">"RiepilogoPreferenze"</definedName>
    <definedName name="RiepilogoPreferenze" hidden="1">{"'13'!$A$1:$F$32"}</definedName>
    <definedName name="SEZIONE">#REF!</definedName>
    <definedName name="_xlnm.Print_Titles" localSheetId="3">DettaglioListe!$A:$A,DettaglioListe!$1:$2</definedName>
  </definedNames>
  <calcPr calcId="152511"/>
</workbook>
</file>

<file path=xl/calcChain.xml><?xml version="1.0" encoding="utf-8"?>
<calcChain xmlns="http://schemas.openxmlformats.org/spreadsheetml/2006/main">
  <c r="N3" i="4" l="1"/>
  <c r="Z3" i="1"/>
  <c r="J3" i="1"/>
  <c r="AC29" i="4" l="1"/>
  <c r="AC26" i="4"/>
  <c r="AC23" i="4"/>
  <c r="AC22" i="4"/>
  <c r="AC20" i="4"/>
  <c r="AC13" i="4"/>
  <c r="AC9" i="4"/>
  <c r="AC8" i="4"/>
  <c r="H8" i="4" l="1"/>
  <c r="H9" i="4"/>
  <c r="AB8" i="1" l="1"/>
  <c r="AB9" i="1"/>
  <c r="AB10" i="1"/>
  <c r="AD10" i="1" s="1"/>
  <c r="AB11" i="1"/>
  <c r="AB12" i="1"/>
  <c r="AD12" i="1" s="1"/>
  <c r="AB13" i="1"/>
  <c r="AD13" i="1" s="1"/>
  <c r="AB14" i="1"/>
  <c r="AB15" i="1"/>
  <c r="AB16" i="1"/>
  <c r="AB17" i="1"/>
  <c r="AB18" i="1"/>
  <c r="AB19" i="1"/>
  <c r="AB21" i="1"/>
  <c r="AB22" i="1"/>
  <c r="AB23" i="1"/>
  <c r="AD23" i="1" s="1"/>
  <c r="AI23" i="1" s="1"/>
  <c r="AJ23" i="1" s="1"/>
  <c r="AB24" i="1"/>
  <c r="AB25" i="1"/>
  <c r="AB26" i="1"/>
  <c r="AB27" i="1"/>
  <c r="AB28" i="1"/>
  <c r="AB29" i="1"/>
  <c r="AB30" i="1"/>
  <c r="AD30" i="1" s="1"/>
  <c r="AB31" i="1"/>
  <c r="AD31" i="1" s="1"/>
  <c r="Z32" i="1"/>
  <c r="H11" i="2" s="1"/>
  <c r="X32" i="1"/>
  <c r="H9" i="2" s="1"/>
  <c r="V32" i="1"/>
  <c r="H7" i="2" s="1"/>
  <c r="T32" i="1"/>
  <c r="H5" i="2" s="1"/>
  <c r="R32" i="1"/>
  <c r="H3" i="2" s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32" i="1"/>
  <c r="G17" i="2" s="1"/>
  <c r="I32" i="4"/>
  <c r="D4" i="3" s="1"/>
  <c r="L32" i="4"/>
  <c r="D6" i="3" s="1"/>
  <c r="O32" i="4"/>
  <c r="D8" i="3" s="1"/>
  <c r="R32" i="4"/>
  <c r="D10" i="3" s="1"/>
  <c r="U32" i="4"/>
  <c r="D12" i="3" s="1"/>
  <c r="X32" i="4"/>
  <c r="D14" i="3" s="1"/>
  <c r="AG32" i="4"/>
  <c r="D21" i="3" s="1"/>
  <c r="AL31" i="4"/>
  <c r="AL30" i="4"/>
  <c r="AL29" i="4"/>
  <c r="AL28" i="4"/>
  <c r="AL27" i="4"/>
  <c r="AL26" i="4"/>
  <c r="AL25" i="4"/>
  <c r="AL24" i="4"/>
  <c r="AL23" i="4"/>
  <c r="AL22" i="4"/>
  <c r="AL21" i="4"/>
  <c r="AL19" i="4"/>
  <c r="AL18" i="4"/>
  <c r="AL17" i="4"/>
  <c r="AL16" i="4"/>
  <c r="AL15" i="4"/>
  <c r="AL14" i="4"/>
  <c r="AL13" i="4"/>
  <c r="AL12" i="4"/>
  <c r="AL11" i="4"/>
  <c r="AL10" i="4"/>
  <c r="AL9" i="4"/>
  <c r="AL8" i="4"/>
  <c r="AD31" i="4"/>
  <c r="AC31" i="4" s="1"/>
  <c r="AD30" i="4"/>
  <c r="AC30" i="4" s="1"/>
  <c r="AD29" i="4"/>
  <c r="W29" i="4" s="1"/>
  <c r="AD28" i="4"/>
  <c r="AC28" i="4" s="1"/>
  <c r="AD27" i="4"/>
  <c r="AC27" i="4" s="1"/>
  <c r="AD26" i="4"/>
  <c r="N26" i="4" s="1"/>
  <c r="AD25" i="4"/>
  <c r="AC25" i="4" s="1"/>
  <c r="AD24" i="4"/>
  <c r="AC24" i="4" s="1"/>
  <c r="AD23" i="4"/>
  <c r="Z23" i="4" s="1"/>
  <c r="AD22" i="4"/>
  <c r="Z22" i="4" s="1"/>
  <c r="AD21" i="4"/>
  <c r="AC21" i="4" s="1"/>
  <c r="AD19" i="4"/>
  <c r="AC19" i="4" s="1"/>
  <c r="AD18" i="4"/>
  <c r="AD17" i="4"/>
  <c r="AC17" i="4" s="1"/>
  <c r="AD16" i="4"/>
  <c r="AC16" i="4" s="1"/>
  <c r="AD15" i="4"/>
  <c r="AC15" i="4" s="1"/>
  <c r="AD14" i="4"/>
  <c r="AC14" i="4" s="1"/>
  <c r="AD13" i="4"/>
  <c r="N13" i="4" s="1"/>
  <c r="AD12" i="4"/>
  <c r="AC12" i="4" s="1"/>
  <c r="AD11" i="4"/>
  <c r="AC11" i="4" s="1"/>
  <c r="AD10" i="4"/>
  <c r="AC10" i="4" s="1"/>
  <c r="AD9" i="4"/>
  <c r="AD8" i="4"/>
  <c r="AA32" i="4"/>
  <c r="AB32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G32" i="4"/>
  <c r="AE32" i="4"/>
  <c r="AF32" i="4"/>
  <c r="H10" i="4"/>
  <c r="H32" i="4" s="1"/>
  <c r="H11" i="4"/>
  <c r="H12" i="4"/>
  <c r="H13" i="4"/>
  <c r="H14" i="4"/>
  <c r="H15" i="4"/>
  <c r="H16" i="4"/>
  <c r="H17" i="4"/>
  <c r="H18" i="4"/>
  <c r="H19" i="4"/>
  <c r="H21" i="4"/>
  <c r="H22" i="4"/>
  <c r="H23" i="4"/>
  <c r="H24" i="4"/>
  <c r="H25" i="4"/>
  <c r="H26" i="4"/>
  <c r="H27" i="4"/>
  <c r="H28" i="4"/>
  <c r="H29" i="4"/>
  <c r="H30" i="4"/>
  <c r="H31" i="4"/>
  <c r="H32" i="1"/>
  <c r="D3" i="2" s="1"/>
  <c r="J32" i="1"/>
  <c r="D5" i="2" s="1"/>
  <c r="L32" i="1"/>
  <c r="D7" i="2" s="1"/>
  <c r="N32" i="1"/>
  <c r="D9" i="2" s="1"/>
  <c r="P32" i="1"/>
  <c r="D11" i="2" s="1"/>
  <c r="AL16" i="1"/>
  <c r="AD16" i="1"/>
  <c r="AH16" i="1"/>
  <c r="AI16" i="1" s="1"/>
  <c r="AJ16" i="1" s="1"/>
  <c r="G16" i="1"/>
  <c r="AK16" i="1"/>
  <c r="AH15" i="1"/>
  <c r="V3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1" i="4"/>
  <c r="AM22" i="4"/>
  <c r="AM23" i="4"/>
  <c r="AM24" i="4"/>
  <c r="AM25" i="4"/>
  <c r="AM26" i="4"/>
  <c r="AM27" i="4"/>
  <c r="AM28" i="4"/>
  <c r="AM29" i="4"/>
  <c r="AM30" i="4"/>
  <c r="AM31" i="4"/>
  <c r="AM20" i="4"/>
  <c r="F32" i="4"/>
  <c r="AL8" i="1"/>
  <c r="AL9" i="1"/>
  <c r="AL10" i="1"/>
  <c r="AL11" i="1"/>
  <c r="AL12" i="1"/>
  <c r="AL13" i="1"/>
  <c r="AL14" i="1"/>
  <c r="AL15" i="1"/>
  <c r="AL17" i="1"/>
  <c r="AL18" i="1"/>
  <c r="AL19" i="1"/>
  <c r="AL21" i="1"/>
  <c r="AL22" i="1"/>
  <c r="AL23" i="1"/>
  <c r="AL24" i="1"/>
  <c r="AL25" i="1"/>
  <c r="AL26" i="1"/>
  <c r="AL27" i="1"/>
  <c r="AL28" i="1"/>
  <c r="AL29" i="1"/>
  <c r="AL30" i="1"/>
  <c r="AL31" i="1"/>
  <c r="AL20" i="1"/>
  <c r="F32" i="1"/>
  <c r="G32" i="1" s="1"/>
  <c r="AK8" i="1"/>
  <c r="AK9" i="1"/>
  <c r="AK10" i="1"/>
  <c r="AK11" i="1"/>
  <c r="AK12" i="1"/>
  <c r="AK13" i="1"/>
  <c r="AK14" i="1"/>
  <c r="AK15" i="1"/>
  <c r="AK17" i="1"/>
  <c r="AK18" i="1"/>
  <c r="AK19" i="1"/>
  <c r="AK21" i="1"/>
  <c r="AK22" i="1"/>
  <c r="AK23" i="1"/>
  <c r="AK24" i="1"/>
  <c r="AK25" i="1"/>
  <c r="AK26" i="1"/>
  <c r="AK27" i="1"/>
  <c r="AK28" i="1"/>
  <c r="AK29" i="1"/>
  <c r="AK30" i="1"/>
  <c r="AK31" i="1"/>
  <c r="AK20" i="1"/>
  <c r="E32" i="1"/>
  <c r="D20" i="3"/>
  <c r="AH32" i="4"/>
  <c r="D22" i="3" s="1"/>
  <c r="Z30" i="4"/>
  <c r="Z29" i="4"/>
  <c r="Z28" i="4"/>
  <c r="Z27" i="4"/>
  <c r="Z26" i="4"/>
  <c r="Z24" i="4"/>
  <c r="Z21" i="4"/>
  <c r="Z19" i="4"/>
  <c r="Z16" i="4"/>
  <c r="Z14" i="4"/>
  <c r="Z13" i="4"/>
  <c r="Z10" i="4"/>
  <c r="W28" i="4"/>
  <c r="W27" i="4"/>
  <c r="W26" i="4"/>
  <c r="W24" i="4"/>
  <c r="W16" i="4"/>
  <c r="W13" i="4"/>
  <c r="T31" i="4"/>
  <c r="T30" i="4"/>
  <c r="T26" i="4"/>
  <c r="T21" i="4"/>
  <c r="T16" i="4"/>
  <c r="T15" i="4"/>
  <c r="T13" i="4"/>
  <c r="T12" i="4"/>
  <c r="Q30" i="4"/>
  <c r="Q26" i="4"/>
  <c r="Q21" i="4"/>
  <c r="Q13" i="4"/>
  <c r="Q12" i="4"/>
  <c r="N30" i="4"/>
  <c r="N29" i="4"/>
  <c r="N21" i="4"/>
  <c r="K30" i="4"/>
  <c r="K21" i="4"/>
  <c r="K19" i="4"/>
  <c r="AG32" i="1"/>
  <c r="G13" i="2" s="1"/>
  <c r="AF32" i="1"/>
  <c r="G14" i="2" s="1"/>
  <c r="AG35" i="4"/>
  <c r="D2" i="3" s="1"/>
  <c r="M3" i="4"/>
  <c r="AI31" i="4"/>
  <c r="AI30" i="4"/>
  <c r="AJ30" i="4" s="1"/>
  <c r="AK30" i="4" s="1"/>
  <c r="AI29" i="4"/>
  <c r="AJ29" i="4" s="1"/>
  <c r="AI28" i="4"/>
  <c r="AI27" i="4"/>
  <c r="AI26" i="4"/>
  <c r="AI25" i="4"/>
  <c r="AI24" i="4"/>
  <c r="AI23" i="4"/>
  <c r="AI22" i="4"/>
  <c r="AI21" i="4"/>
  <c r="AI19" i="4"/>
  <c r="AI18" i="4"/>
  <c r="AI17" i="4"/>
  <c r="AI16" i="4"/>
  <c r="AI15" i="4"/>
  <c r="AI14" i="4"/>
  <c r="AI13" i="4"/>
  <c r="AJ13" i="4"/>
  <c r="AI12" i="4"/>
  <c r="AI11" i="4"/>
  <c r="AI10" i="4"/>
  <c r="AI9" i="4"/>
  <c r="AI8" i="4"/>
  <c r="AH31" i="1"/>
  <c r="AH30" i="1"/>
  <c r="AH29" i="1"/>
  <c r="AH28" i="1"/>
  <c r="AH27" i="1"/>
  <c r="AH26" i="1"/>
  <c r="AH25" i="1"/>
  <c r="AH24" i="1"/>
  <c r="AH23" i="1"/>
  <c r="AH22" i="1"/>
  <c r="AH21" i="1"/>
  <c r="AH19" i="1"/>
  <c r="AH18" i="1"/>
  <c r="AH17" i="1"/>
  <c r="AH14" i="1"/>
  <c r="AH13" i="1"/>
  <c r="AH12" i="1"/>
  <c r="AH11" i="1"/>
  <c r="AH10" i="1"/>
  <c r="AH9" i="1"/>
  <c r="D8" i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AC15" i="1"/>
  <c r="AA32" i="1"/>
  <c r="Y32" i="1"/>
  <c r="P32" i="4"/>
  <c r="M32" i="4"/>
  <c r="J32" i="4"/>
  <c r="Y32" i="4"/>
  <c r="V32" i="4"/>
  <c r="S32" i="4"/>
  <c r="AK13" i="4"/>
  <c r="G13" i="1"/>
  <c r="AD14" i="1"/>
  <c r="G14" i="1"/>
  <c r="E31" i="4"/>
  <c r="E30" i="4"/>
  <c r="E29" i="4"/>
  <c r="E28" i="4"/>
  <c r="E27" i="4"/>
  <c r="E26" i="4"/>
  <c r="E25" i="4"/>
  <c r="E24" i="4"/>
  <c r="E23" i="4"/>
  <c r="E22" i="4"/>
  <c r="E21" i="4"/>
  <c r="E19" i="4"/>
  <c r="E18" i="4"/>
  <c r="E17" i="4"/>
  <c r="E16" i="4"/>
  <c r="E15" i="4"/>
  <c r="E14" i="4"/>
  <c r="E13" i="4"/>
  <c r="E12" i="4"/>
  <c r="E11" i="4"/>
  <c r="E10" i="4"/>
  <c r="E9" i="4"/>
  <c r="E8" i="4"/>
  <c r="E32" i="4"/>
  <c r="G31" i="1"/>
  <c r="G30" i="1"/>
  <c r="G29" i="1"/>
  <c r="AC29" i="1"/>
  <c r="AD29" i="1"/>
  <c r="AI29" i="1" s="1"/>
  <c r="AJ29" i="1" s="1"/>
  <c r="G28" i="1"/>
  <c r="AD28" i="1"/>
  <c r="AI28" i="1" s="1"/>
  <c r="AJ28" i="1" s="1"/>
  <c r="G27" i="1"/>
  <c r="AC27" i="1"/>
  <c r="G26" i="1"/>
  <c r="AC26" i="1"/>
  <c r="AD26" i="1" s="1"/>
  <c r="AI26" i="1" s="1"/>
  <c r="AJ26" i="1" s="1"/>
  <c r="G25" i="1"/>
  <c r="AC25" i="1"/>
  <c r="G24" i="1"/>
  <c r="AC24" i="1"/>
  <c r="G23" i="1"/>
  <c r="G22" i="1"/>
  <c r="AC22" i="1"/>
  <c r="G21" i="1"/>
  <c r="AD21" i="1"/>
  <c r="AI21" i="1" s="1"/>
  <c r="AJ21" i="1" s="1"/>
  <c r="G19" i="1"/>
  <c r="AC19" i="1"/>
  <c r="AD19" i="1" s="1"/>
  <c r="AI19" i="1" s="1"/>
  <c r="AJ19" i="1" s="1"/>
  <c r="G18" i="1"/>
  <c r="AD18" i="1"/>
  <c r="G17" i="1"/>
  <c r="AD17" i="1"/>
  <c r="AI17" i="1" s="1"/>
  <c r="AJ17" i="1" s="1"/>
  <c r="G15" i="1"/>
  <c r="G12" i="1"/>
  <c r="G11" i="1"/>
  <c r="G10" i="1"/>
  <c r="G9" i="1"/>
  <c r="AC9" i="1"/>
  <c r="G8" i="1"/>
  <c r="AJ27" i="4"/>
  <c r="AJ21" i="4"/>
  <c r="AJ10" i="4"/>
  <c r="AK10" i="4" s="1"/>
  <c r="C32" i="4"/>
  <c r="D32" i="4"/>
  <c r="G33" i="4"/>
  <c r="J25" i="3"/>
  <c r="I25" i="3"/>
  <c r="W32" i="1"/>
  <c r="U32" i="1"/>
  <c r="S32" i="1"/>
  <c r="Q32" i="1"/>
  <c r="O32" i="1"/>
  <c r="M32" i="1"/>
  <c r="K32" i="1"/>
  <c r="I32" i="1"/>
  <c r="B32" i="1"/>
  <c r="E33" i="1"/>
  <c r="C32" i="1"/>
  <c r="F33" i="1"/>
  <c r="F2" i="2"/>
  <c r="F33" i="4"/>
  <c r="AH8" i="1"/>
  <c r="AL32" i="4"/>
  <c r="AJ17" i="4" l="1"/>
  <c r="AK17" i="4" s="1"/>
  <c r="W17" i="4"/>
  <c r="K17" i="4"/>
  <c r="N17" i="4"/>
  <c r="Q17" i="4"/>
  <c r="T17" i="4"/>
  <c r="Z17" i="4"/>
  <c r="AI14" i="1"/>
  <c r="AJ14" i="1" s="1"/>
  <c r="N14" i="4"/>
  <c r="AJ14" i="4"/>
  <c r="T14" i="4"/>
  <c r="AK14" i="4"/>
  <c r="K14" i="4"/>
  <c r="Q14" i="4"/>
  <c r="W14" i="4"/>
  <c r="K10" i="4"/>
  <c r="N10" i="4"/>
  <c r="Q10" i="4"/>
  <c r="T10" i="4"/>
  <c r="W10" i="4"/>
  <c r="AI10" i="1"/>
  <c r="AJ10" i="1" s="1"/>
  <c r="AD25" i="1"/>
  <c r="AI25" i="1" s="1"/>
  <c r="AJ25" i="1" s="1"/>
  <c r="AJ25" i="4"/>
  <c r="Q25" i="4"/>
  <c r="AK25" i="4"/>
  <c r="K25" i="4"/>
  <c r="N25" i="4"/>
  <c r="T25" i="4"/>
  <c r="W25" i="4"/>
  <c r="Z25" i="4"/>
  <c r="AJ16" i="4"/>
  <c r="AK16" i="4" s="1"/>
  <c r="K16" i="4"/>
  <c r="N16" i="4"/>
  <c r="Q16" i="4"/>
  <c r="AD27" i="1"/>
  <c r="AI27" i="1" s="1"/>
  <c r="AJ27" i="1" s="1"/>
  <c r="AK27" i="4"/>
  <c r="K27" i="4"/>
  <c r="N27" i="4"/>
  <c r="Q27" i="4"/>
  <c r="T27" i="4"/>
  <c r="AJ11" i="4"/>
  <c r="AK11" i="4" s="1"/>
  <c r="K11" i="4"/>
  <c r="N11" i="4"/>
  <c r="Q11" i="4"/>
  <c r="T11" i="4"/>
  <c r="W11" i="4"/>
  <c r="Z11" i="4"/>
  <c r="AD11" i="1"/>
  <c r="AI11" i="1" s="1"/>
  <c r="AJ11" i="1" s="1"/>
  <c r="AD15" i="1"/>
  <c r="AI15" i="1" s="1"/>
  <c r="AJ15" i="1" s="1"/>
  <c r="N15" i="4"/>
  <c r="AJ15" i="4"/>
  <c r="AK15" i="4" s="1"/>
  <c r="K15" i="4"/>
  <c r="Q15" i="4"/>
  <c r="W15" i="4"/>
  <c r="Z15" i="4"/>
  <c r="AJ19" i="4"/>
  <c r="AK19" i="4" s="1"/>
  <c r="N19" i="4"/>
  <c r="Q19" i="4"/>
  <c r="T19" i="4"/>
  <c r="W19" i="4"/>
  <c r="K28" i="4"/>
  <c r="N28" i="4"/>
  <c r="Q28" i="4"/>
  <c r="AJ28" i="4"/>
  <c r="AK28" i="4" s="1"/>
  <c r="T28" i="4"/>
  <c r="AD22" i="1"/>
  <c r="AD24" i="1"/>
  <c r="AI24" i="1" s="1"/>
  <c r="AJ24" i="1" s="1"/>
  <c r="AK32" i="1"/>
  <c r="AJ24" i="4"/>
  <c r="AK24" i="4" s="1"/>
  <c r="K24" i="4"/>
  <c r="N24" i="4"/>
  <c r="Q24" i="4"/>
  <c r="T24" i="4"/>
  <c r="AJ12" i="4"/>
  <c r="AK12" i="4" s="1"/>
  <c r="K12" i="4"/>
  <c r="N12" i="4"/>
  <c r="W12" i="4"/>
  <c r="Z12" i="4"/>
  <c r="AI12" i="1"/>
  <c r="AJ12" i="1" s="1"/>
  <c r="AI18" i="1"/>
  <c r="AJ18" i="1" s="1"/>
  <c r="W21" i="4"/>
  <c r="AK21" i="4"/>
  <c r="W30" i="4"/>
  <c r="AI30" i="1"/>
  <c r="AJ30" i="1" s="1"/>
  <c r="Z18" i="4"/>
  <c r="AC18" i="4"/>
  <c r="AJ31" i="4"/>
  <c r="AK31" i="4" s="1"/>
  <c r="K31" i="4"/>
  <c r="N31" i="4"/>
  <c r="Q31" i="4"/>
  <c r="W31" i="4"/>
  <c r="Z31" i="4"/>
  <c r="AJ23" i="4"/>
  <c r="AK23" i="4" s="1"/>
  <c r="K23" i="4"/>
  <c r="N23" i="4"/>
  <c r="Q23" i="4"/>
  <c r="T23" i="4"/>
  <c r="W23" i="4"/>
  <c r="AI22" i="1"/>
  <c r="AJ22" i="1" s="1"/>
  <c r="AL32" i="1"/>
  <c r="AF3" i="1" s="1"/>
  <c r="Q22" i="4"/>
  <c r="K22" i="4"/>
  <c r="W22" i="4"/>
  <c r="AJ22" i="4"/>
  <c r="AK22" i="4" s="1"/>
  <c r="N22" i="4"/>
  <c r="T22" i="4"/>
  <c r="AJ18" i="4"/>
  <c r="AK18" i="4" s="1"/>
  <c r="K18" i="4"/>
  <c r="N18" i="4"/>
  <c r="Q18" i="4"/>
  <c r="T18" i="4"/>
  <c r="W18" i="4"/>
  <c r="K26" i="4"/>
  <c r="AJ26" i="4"/>
  <c r="AK26" i="4" s="1"/>
  <c r="K13" i="4"/>
  <c r="AI13" i="1"/>
  <c r="AJ13" i="1"/>
  <c r="AH32" i="1"/>
  <c r="AI31" i="1"/>
  <c r="AJ31" i="1" s="1"/>
  <c r="AI32" i="4"/>
  <c r="AM32" i="4"/>
  <c r="Z3" i="4" s="1"/>
  <c r="AN32" i="4"/>
  <c r="AF3" i="4" s="1"/>
  <c r="T29" i="4"/>
  <c r="K29" i="4"/>
  <c r="Q29" i="4"/>
  <c r="AK29" i="4"/>
  <c r="AB32" i="1"/>
  <c r="Z33" i="1" s="1"/>
  <c r="H12" i="2" s="1"/>
  <c r="AM32" i="1"/>
  <c r="H17" i="2" s="1"/>
  <c r="AJ8" i="4"/>
  <c r="AK8" i="4" s="1"/>
  <c r="D16" i="3"/>
  <c r="D18" i="3" s="1"/>
  <c r="D23" i="3" s="1"/>
  <c r="E21" i="3" s="1"/>
  <c r="N8" i="4"/>
  <c r="T8" i="4"/>
  <c r="Z8" i="4"/>
  <c r="K8" i="4"/>
  <c r="Q8" i="4"/>
  <c r="W8" i="4"/>
  <c r="AD32" i="4"/>
  <c r="AD8" i="1"/>
  <c r="AI8" i="1" s="1"/>
  <c r="AJ8" i="1" s="1"/>
  <c r="AD9" i="1"/>
  <c r="AJ9" i="4"/>
  <c r="AI9" i="1"/>
  <c r="AC32" i="1"/>
  <c r="N9" i="4"/>
  <c r="T9" i="4"/>
  <c r="Z9" i="4"/>
  <c r="K9" i="4"/>
  <c r="Q9" i="4"/>
  <c r="W9" i="4"/>
  <c r="AG33" i="1"/>
  <c r="C17" i="2"/>
  <c r="AF33" i="1"/>
  <c r="D17" i="2"/>
  <c r="AE33" i="1"/>
  <c r="G33" i="1"/>
  <c r="AG33" i="4"/>
  <c r="H33" i="4"/>
  <c r="E19" i="3" s="1"/>
  <c r="AF33" i="4"/>
  <c r="AH33" i="4"/>
  <c r="D19" i="3"/>
  <c r="AD32" i="1" l="1"/>
  <c r="Q32" i="4"/>
  <c r="E8" i="3" s="1"/>
  <c r="H25" i="3" s="1"/>
  <c r="AC32" i="4"/>
  <c r="E16" i="3" s="1"/>
  <c r="H13" i="2"/>
  <c r="AJ32" i="4"/>
  <c r="AK32" i="4" s="1"/>
  <c r="AM33" i="4"/>
  <c r="L33" i="1"/>
  <c r="D8" i="2" s="1"/>
  <c r="AB33" i="1"/>
  <c r="R33" i="1"/>
  <c r="H4" i="2" s="1"/>
  <c r="X33" i="1"/>
  <c r="H10" i="2" s="1"/>
  <c r="H14" i="2"/>
  <c r="AD33" i="4"/>
  <c r="T32" i="4"/>
  <c r="E10" i="3" s="1"/>
  <c r="P33" i="1"/>
  <c r="D12" i="2" s="1"/>
  <c r="J33" i="1"/>
  <c r="D6" i="2" s="1"/>
  <c r="C16" i="2"/>
  <c r="D16" i="2" s="1"/>
  <c r="N33" i="1"/>
  <c r="D10" i="2" s="1"/>
  <c r="V33" i="1"/>
  <c r="H8" i="2" s="1"/>
  <c r="H33" i="1"/>
  <c r="D4" i="2" s="1"/>
  <c r="T33" i="1"/>
  <c r="H6" i="2" s="1"/>
  <c r="K32" i="4"/>
  <c r="E4" i="3" s="1"/>
  <c r="N32" i="4"/>
  <c r="E6" i="3" s="1"/>
  <c r="G25" i="3" s="1"/>
  <c r="W32" i="4"/>
  <c r="E12" i="3" s="1"/>
  <c r="Z32" i="4"/>
  <c r="E14" i="3" s="1"/>
  <c r="AK9" i="4"/>
  <c r="AJ9" i="1"/>
  <c r="AJ32" i="1" s="1"/>
  <c r="AI32" i="1"/>
  <c r="E22" i="3"/>
  <c r="E20" i="3"/>
  <c r="E18" i="3"/>
  <c r="E23" i="3"/>
</calcChain>
</file>

<file path=xl/sharedStrings.xml><?xml version="1.0" encoding="utf-8"?>
<sst xmlns="http://schemas.openxmlformats.org/spreadsheetml/2006/main" count="235" uniqueCount="124">
  <si>
    <t>.</t>
  </si>
  <si>
    <t>COMUNE  DI MONTEVARCHI ELEZIONI REGIONALI 31 MAGGIO 2015</t>
  </si>
  <si>
    <t>N.ro sezioni scrutinate</t>
  </si>
  <si>
    <t>N.ro sezioni totali</t>
  </si>
  <si>
    <t>*</t>
  </si>
  <si>
    <t>VOTI CANDIDATI A PRESIDENTE ( DATI UFFICIOSI )</t>
  </si>
  <si>
    <t>h</t>
  </si>
  <si>
    <t>Denominazione lista e Candidato Presidente</t>
  </si>
  <si>
    <t>Voti Validi</t>
  </si>
  <si>
    <t>%</t>
  </si>
  <si>
    <t>FATTORI TOMMASO</t>
  </si>
  <si>
    <t>SI TOSCANA SINISTRA</t>
  </si>
  <si>
    <t>BORGHI CLAUDIO</t>
  </si>
  <si>
    <t>LISTE CIVICHE CON GIORGIA MELONI FRATELLI D'ITALIA ALLEANZA NAZIONALE - LEGA NORD</t>
  </si>
  <si>
    <t>LAMIONI GIOVANNI</t>
  </si>
  <si>
    <t>PASSIONE PER LA TOSCANA</t>
  </si>
  <si>
    <t>CHIURLI GABRIELE</t>
  </si>
  <si>
    <t>ARTICOLO 75 DEMOCRAZIA DIRETTA</t>
  </si>
  <si>
    <t>GIANNARELLI GIACOMO</t>
  </si>
  <si>
    <t>MOVIMENTO 5 STELLE</t>
  </si>
  <si>
    <t>MUGNAI STEFANO</t>
  </si>
  <si>
    <t>FORZA ITALIA</t>
  </si>
  <si>
    <t>ROSSI ENRICO</t>
  </si>
  <si>
    <t>IL POPOLO TOSCANO - PARTITO DEMOCRATICO</t>
  </si>
  <si>
    <t>TOTALE VOTI VALIDI</t>
  </si>
  <si>
    <t>TOTALE VOTANTI</t>
  </si>
  <si>
    <t>VOTI CONTESTATI E NON ASSEGNATI</t>
  </si>
  <si>
    <t>BIANCHE</t>
  </si>
  <si>
    <t>SCHEDE NULLE</t>
  </si>
  <si>
    <t>TOTALE VOTI SCRUTINATI ( su )</t>
  </si>
  <si>
    <t>lista Bonino</t>
  </si>
  <si>
    <t>L'ulivo</t>
  </si>
  <si>
    <t>P.Umanista</t>
  </si>
  <si>
    <t>rifondazione</t>
  </si>
  <si>
    <t>COMUNE DI MONTEVARCHI</t>
  </si>
  <si>
    <t>ELEZIONI REGIONALI 31 MAGGIO 2015 - Elezione del Presidente della Regione Toscana ( DATI UFFICIOSI )</t>
  </si>
  <si>
    <t xml:space="preserve">Sezioni scrutinate </t>
  </si>
  <si>
    <t>su 23</t>
  </si>
  <si>
    <t>SEZ.</t>
  </si>
  <si>
    <t>LOCALITA'</t>
  </si>
  <si>
    <t>ISCRITTI</t>
  </si>
  <si>
    <t>VOTANTI</t>
  </si>
  <si>
    <t>SPOGLIO</t>
  </si>
  <si>
    <t>m</t>
  </si>
  <si>
    <t>f.</t>
  </si>
  <si>
    <t>tot.</t>
  </si>
  <si>
    <t>LISTA  N. 1                        FATTORI TOMMASO</t>
  </si>
  <si>
    <t>LISTA  N. 2                                          BORGHI CLAUDIO</t>
  </si>
  <si>
    <t>LISTA  N. 3                            LAMIONI GIOVANNI</t>
  </si>
  <si>
    <t>LISTA  N. 4                        CHIURLI GABRIELE</t>
  </si>
  <si>
    <t>LISTA  N. 5                                           GIANNARELLI GIACOMO</t>
  </si>
  <si>
    <t>LISTA  N. 6                            MUGNAI STEFANO</t>
  </si>
  <si>
    <t>LISTA N.7                                                      ROSSI ENRICO</t>
  </si>
  <si>
    <t>DI CUI                                                  solo Presidente</t>
  </si>
  <si>
    <t>contestati non assegnati</t>
  </si>
  <si>
    <t>schede bianche</t>
  </si>
  <si>
    <t>schede nulle</t>
  </si>
  <si>
    <t>TOTALE                                                       NON VALIDE                                         (1+2+3)</t>
  </si>
  <si>
    <t>TOTALE SCRUTINATE</t>
  </si>
  <si>
    <t>controllo</t>
  </si>
  <si>
    <t>DI CUI</t>
  </si>
  <si>
    <t>Solo Presidente</t>
  </si>
  <si>
    <t>A</t>
  </si>
  <si>
    <t>**</t>
  </si>
  <si>
    <t>B</t>
  </si>
  <si>
    <t>A + B</t>
  </si>
  <si>
    <t>Piazza C. Battisti</t>
  </si>
  <si>
    <t>via F.lli Rosselli</t>
  </si>
  <si>
    <t>via Michelangelo</t>
  </si>
  <si>
    <t>via Boccaccio</t>
  </si>
  <si>
    <t>via Mincio</t>
  </si>
  <si>
    <t>Moncioni</t>
  </si>
  <si>
    <t>Mercatale</t>
  </si>
  <si>
    <t>Levanella</t>
  </si>
  <si>
    <t>Levane</t>
  </si>
  <si>
    <t>TOTALE</t>
  </si>
  <si>
    <t xml:space="preserve"> </t>
  </si>
  <si>
    <t>Sezioni</t>
  </si>
  <si>
    <t>SU 23</t>
  </si>
  <si>
    <t>COMUNE DI MONTEVARCHI - ELEZIONI REGIONALI 31 MAGGIO 2015 ( Dati Ufficiosi )</t>
  </si>
  <si>
    <t>su</t>
  </si>
  <si>
    <t>Lista 1</t>
  </si>
  <si>
    <t>Lista 6</t>
  </si>
  <si>
    <t>SI Toscana Sinistra</t>
  </si>
  <si>
    <t>Movimento 5 Stelle</t>
  </si>
  <si>
    <t>Lista 2</t>
  </si>
  <si>
    <t>Lista 7</t>
  </si>
  <si>
    <t>Liste civiche con Giorgia Meloni Fratelli D'Italia Alleanza Nazionale</t>
  </si>
  <si>
    <t>Forza Italia</t>
  </si>
  <si>
    <t>Lista 3</t>
  </si>
  <si>
    <t>Lista 8</t>
  </si>
  <si>
    <t>Lega Nord</t>
  </si>
  <si>
    <t>Lega Toscana - Più Toscana</t>
  </si>
  <si>
    <t>Lista 4</t>
  </si>
  <si>
    <t>Lista 9</t>
  </si>
  <si>
    <t>Passione per la Toscana</t>
  </si>
  <si>
    <t>Popolo Toscano</t>
  </si>
  <si>
    <t>Lista 5</t>
  </si>
  <si>
    <t>Lista 10</t>
  </si>
  <si>
    <t>Articolo 75 Democrazia Diretta</t>
  </si>
  <si>
    <t>Partito Democratico</t>
  </si>
  <si>
    <t>Schede nulle</t>
  </si>
  <si>
    <t>Schede bianche</t>
  </si>
  <si>
    <t>Schede cont. non ass.</t>
  </si>
  <si>
    <t>Elezioni Regionali - Regione Toscana ( Voti di Lista ) del 31 Maggio 2015 ( Dati Ufficiosi )</t>
  </si>
  <si>
    <t xml:space="preserve">Sezioni </t>
  </si>
  <si>
    <t>Scrutinati Femmine</t>
  </si>
  <si>
    <t>sezione</t>
  </si>
  <si>
    <t>ELETTORI</t>
  </si>
  <si>
    <t>DI CUI **</t>
  </si>
  <si>
    <t>VALIDI                                                 + DI CUI</t>
  </si>
  <si>
    <t>Voti contestati e non ass.</t>
  </si>
  <si>
    <t>Totale                                              Non Validi                                         (1+2+3)</t>
  </si>
  <si>
    <t>Totale                                             Scrutinate</t>
  </si>
  <si>
    <t>Si Toscana Sinistra</t>
  </si>
  <si>
    <t>Liste Civiche con Giorgia Meloni Fratelli D'Italia Alleanza Nazionale</t>
  </si>
  <si>
    <t>Il Popolo Toscano</t>
  </si>
  <si>
    <t>M.</t>
  </si>
  <si>
    <t>F.</t>
  </si>
  <si>
    <t>TOT.</t>
  </si>
  <si>
    <t>Voti di lista validi</t>
  </si>
  <si>
    <t>Voti cont. e provv. non ass.</t>
  </si>
  <si>
    <t>CONTROLLO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</si>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</sst>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,##0_ ;\-#,##0\ "/>
    <numFmt numFmtId="165" formatCode="_-* #,##0.00_-;\-* #,##0.00_-;_-* &quot;-&quot;_-;_-@_-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b/>
      <sz val="12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</font>
    <font>
      <sz val="14"/>
      <color indexed="9"/>
      <name val="Arial"/>
      <family val="2"/>
    </font>
    <font>
      <b/>
      <sz val="15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56"/>
      <name val="Arial"/>
      <family val="2"/>
    </font>
    <font>
      <sz val="10"/>
      <color indexed="22"/>
      <name val="Arial"/>
      <family val="2"/>
    </font>
    <font>
      <b/>
      <sz val="10"/>
      <color indexed="8"/>
      <name val="Arial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5"/>
      <color indexed="8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5"/>
      <color indexed="60"/>
      <name val="Arial"/>
      <family val="2"/>
    </font>
    <font>
      <b/>
      <sz val="12"/>
      <color indexed="14"/>
      <name val="Arial"/>
      <family val="2"/>
    </font>
    <font>
      <sz val="12"/>
      <name val="Arial"/>
    </font>
    <font>
      <b/>
      <sz val="12"/>
      <name val="Arial"/>
    </font>
    <font>
      <sz val="8"/>
      <color indexed="13"/>
      <name val="Arial"/>
      <family val="2"/>
    </font>
    <font>
      <sz val="9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2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11" fillId="0" borderId="0" xfId="1"/>
    <xf numFmtId="0" fontId="0" fillId="2" borderId="0" xfId="0" applyFill="1" applyAlignment="1">
      <alignment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22" fillId="0" borderId="0" xfId="0" applyFont="1"/>
    <xf numFmtId="10" fontId="23" fillId="2" borderId="0" xfId="0" applyNumberFormat="1" applyFont="1" applyFill="1" applyAlignment="1">
      <alignment horizontal="center" vertical="center"/>
    </xf>
    <xf numFmtId="0" fontId="26" fillId="3" borderId="1" xfId="0" applyFont="1" applyFill="1" applyBorder="1" applyProtection="1">
      <protection locked="0"/>
    </xf>
    <xf numFmtId="0" fontId="26" fillId="3" borderId="2" xfId="0" applyFont="1" applyFill="1" applyBorder="1" applyProtection="1">
      <protection locked="0"/>
    </xf>
    <xf numFmtId="0" fontId="26" fillId="3" borderId="3" xfId="0" applyFont="1" applyFill="1" applyBorder="1" applyProtection="1">
      <protection locked="0"/>
    </xf>
    <xf numFmtId="10" fontId="26" fillId="3" borderId="4" xfId="0" applyNumberFormat="1" applyFont="1" applyFill="1" applyBorder="1" applyProtection="1"/>
    <xf numFmtId="0" fontId="26" fillId="3" borderId="4" xfId="0" applyFont="1" applyFill="1" applyBorder="1" applyProtection="1">
      <protection locked="0"/>
    </xf>
    <xf numFmtId="0" fontId="26" fillId="0" borderId="5" xfId="0" applyFont="1" applyBorder="1" applyProtection="1">
      <protection locked="0"/>
    </xf>
    <xf numFmtId="0" fontId="26" fillId="0" borderId="6" xfId="0" applyFont="1" applyBorder="1" applyProtection="1">
      <protection locked="0"/>
    </xf>
    <xf numFmtId="0" fontId="26" fillId="0" borderId="7" xfId="0" applyFont="1" applyBorder="1" applyProtection="1">
      <protection locked="0"/>
    </xf>
    <xf numFmtId="10" fontId="26" fillId="2" borderId="8" xfId="0" applyNumberFormat="1" applyFont="1" applyFill="1" applyBorder="1" applyProtection="1"/>
    <xf numFmtId="0" fontId="26" fillId="0" borderId="8" xfId="0" applyFont="1" applyBorder="1" applyProtection="1">
      <protection locked="0"/>
    </xf>
    <xf numFmtId="0" fontId="26" fillId="0" borderId="6" xfId="0" applyFont="1" applyFill="1" applyBorder="1" applyProtection="1">
      <protection locked="0"/>
    </xf>
    <xf numFmtId="0" fontId="26" fillId="3" borderId="5" xfId="0" applyFont="1" applyFill="1" applyBorder="1" applyProtection="1">
      <protection locked="0"/>
    </xf>
    <xf numFmtId="0" fontId="26" fillId="3" borderId="6" xfId="0" applyFont="1" applyFill="1" applyBorder="1" applyProtection="1">
      <protection locked="0"/>
    </xf>
    <xf numFmtId="0" fontId="26" fillId="3" borderId="7" xfId="0" applyFont="1" applyFill="1" applyBorder="1" applyProtection="1">
      <protection locked="0"/>
    </xf>
    <xf numFmtId="10" fontId="26" fillId="3" borderId="8" xfId="0" applyNumberFormat="1" applyFont="1" applyFill="1" applyBorder="1" applyProtection="1"/>
    <xf numFmtId="0" fontId="26" fillId="3" borderId="8" xfId="0" applyFont="1" applyFill="1" applyBorder="1" applyProtection="1">
      <protection locked="0"/>
    </xf>
    <xf numFmtId="0" fontId="26" fillId="3" borderId="9" xfId="0" applyFont="1" applyFill="1" applyBorder="1" applyProtection="1">
      <protection locked="0"/>
    </xf>
    <xf numFmtId="0" fontId="26" fillId="3" borderId="10" xfId="0" applyFont="1" applyFill="1" applyBorder="1" applyProtection="1">
      <protection locked="0"/>
    </xf>
    <xf numFmtId="3" fontId="27" fillId="4" borderId="11" xfId="2" applyNumberFormat="1" applyFont="1" applyFill="1" applyBorder="1" applyProtection="1"/>
    <xf numFmtId="3" fontId="27" fillId="4" borderId="11" xfId="2" applyNumberFormat="1" applyFont="1" applyFill="1" applyBorder="1" applyAlignment="1" applyProtection="1">
      <alignment horizontal="right"/>
    </xf>
    <xf numFmtId="164" fontId="27" fillId="4" borderId="12" xfId="2" applyNumberFormat="1" applyFont="1" applyFill="1" applyBorder="1" applyProtection="1"/>
    <xf numFmtId="10" fontId="27" fillId="4" borderId="12" xfId="2" applyNumberFormat="1" applyFont="1" applyFill="1" applyBorder="1" applyProtection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0" fillId="2" borderId="0" xfId="0" applyFill="1" applyAlignment="1">
      <alignment horizontal="center" vertical="center"/>
    </xf>
    <xf numFmtId="41" fontId="9" fillId="5" borderId="17" xfId="0" applyNumberFormat="1" applyFont="1" applyFill="1" applyBorder="1" applyAlignment="1">
      <alignment horizontal="center" vertical="center" wrapText="1"/>
    </xf>
    <xf numFmtId="41" fontId="9" fillId="2" borderId="17" xfId="0" applyNumberFormat="1" applyFont="1" applyFill="1" applyBorder="1" applyAlignment="1">
      <alignment horizontal="center" vertical="center" wrapText="1"/>
    </xf>
    <xf numFmtId="10" fontId="9" fillId="5" borderId="19" xfId="0" applyNumberFormat="1" applyFont="1" applyFill="1" applyBorder="1" applyAlignment="1">
      <alignment horizontal="right" vertical="center" wrapText="1"/>
    </xf>
    <xf numFmtId="10" fontId="9" fillId="2" borderId="19" xfId="0" applyNumberFormat="1" applyFont="1" applyFill="1" applyBorder="1" applyAlignment="1">
      <alignment horizontal="right" vertical="center" wrapText="1"/>
    </xf>
    <xf numFmtId="3" fontId="9" fillId="6" borderId="6" xfId="0" applyNumberFormat="1" applyFont="1" applyFill="1" applyBorder="1" applyAlignment="1" applyProtection="1">
      <alignment horizontal="right" vertical="center" indent="1"/>
    </xf>
    <xf numFmtId="3" fontId="9" fillId="2" borderId="6" xfId="0" applyNumberFormat="1" applyFont="1" applyFill="1" applyBorder="1" applyAlignment="1" applyProtection="1">
      <alignment horizontal="right" vertical="center" indent="1"/>
    </xf>
    <xf numFmtId="0" fontId="26" fillId="3" borderId="20" xfId="0" applyFont="1" applyFill="1" applyBorder="1" applyProtection="1"/>
    <xf numFmtId="3" fontId="26" fillId="3" borderId="21" xfId="0" applyNumberFormat="1" applyFont="1" applyFill="1" applyBorder="1" applyProtection="1"/>
    <xf numFmtId="0" fontId="28" fillId="7" borderId="15" xfId="0" applyFont="1" applyFill="1" applyBorder="1" applyProtection="1"/>
    <xf numFmtId="1" fontId="14" fillId="0" borderId="6" xfId="0" applyNumberFormat="1" applyFont="1" applyBorder="1" applyProtection="1"/>
    <xf numFmtId="0" fontId="26" fillId="0" borderId="13" xfId="0" applyFont="1" applyFill="1" applyBorder="1" applyProtection="1"/>
    <xf numFmtId="3" fontId="26" fillId="0" borderId="22" xfId="0" applyNumberFormat="1" applyFont="1" applyFill="1" applyBorder="1" applyProtection="1"/>
    <xf numFmtId="0" fontId="26" fillId="3" borderId="13" xfId="0" applyFont="1" applyFill="1" applyBorder="1" applyProtection="1"/>
    <xf numFmtId="3" fontId="26" fillId="3" borderId="22" xfId="0" applyNumberFormat="1" applyFont="1" applyFill="1" applyBorder="1" applyProtection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9" fillId="5" borderId="23" xfId="0" applyFont="1" applyFill="1" applyBorder="1" applyAlignment="1">
      <alignment horizontal="center" vertical="center" wrapText="1"/>
    </xf>
    <xf numFmtId="10" fontId="9" fillId="5" borderId="23" xfId="0" applyNumberFormat="1" applyFont="1" applyFill="1" applyBorder="1" applyAlignment="1">
      <alignment horizontal="right" vertical="center" wrapText="1"/>
    </xf>
    <xf numFmtId="0" fontId="9" fillId="5" borderId="24" xfId="0" applyFont="1" applyFill="1" applyBorder="1" applyAlignment="1">
      <alignment horizontal="center" vertical="center" wrapText="1"/>
    </xf>
    <xf numFmtId="3" fontId="28" fillId="7" borderId="15" xfId="0" applyNumberFormat="1" applyFont="1" applyFill="1" applyBorder="1" applyProtection="1"/>
    <xf numFmtId="0" fontId="9" fillId="2" borderId="25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41" fontId="9" fillId="2" borderId="27" xfId="0" applyNumberFormat="1" applyFont="1" applyFill="1" applyBorder="1" applyAlignment="1">
      <alignment horizontal="center" vertical="center" wrapText="1"/>
    </xf>
    <xf numFmtId="10" fontId="9" fillId="2" borderId="28" xfId="0" applyNumberFormat="1" applyFont="1" applyFill="1" applyBorder="1" applyAlignment="1">
      <alignment horizontal="right" vertical="center" wrapText="1"/>
    </xf>
    <xf numFmtId="10" fontId="9" fillId="2" borderId="29" xfId="0" applyNumberFormat="1" applyFont="1" applyFill="1" applyBorder="1" applyAlignment="1">
      <alignment vertical="center"/>
    </xf>
    <xf numFmtId="10" fontId="9" fillId="2" borderId="30" xfId="0" applyNumberFormat="1" applyFont="1" applyFill="1" applyBorder="1" applyAlignment="1">
      <alignment vertical="center"/>
    </xf>
    <xf numFmtId="41" fontId="9" fillId="2" borderId="31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41" fontId="9" fillId="2" borderId="32" xfId="0" applyNumberFormat="1" applyFont="1" applyFill="1" applyBorder="1" applyAlignment="1">
      <alignment horizontal="center" vertical="center" wrapText="1"/>
    </xf>
    <xf numFmtId="41" fontId="9" fillId="2" borderId="33" xfId="0" applyNumberFormat="1" applyFont="1" applyFill="1" applyBorder="1" applyAlignment="1">
      <alignment vertical="center" wrapText="1"/>
    </xf>
    <xf numFmtId="41" fontId="9" fillId="2" borderId="2" xfId="0" applyNumberFormat="1" applyFont="1" applyFill="1" applyBorder="1" applyAlignment="1">
      <alignment horizontal="center"/>
    </xf>
    <xf numFmtId="10" fontId="9" fillId="2" borderId="22" xfId="0" applyNumberFormat="1" applyFont="1" applyFill="1" applyBorder="1"/>
    <xf numFmtId="10" fontId="9" fillId="2" borderId="34" xfId="0" applyNumberFormat="1" applyFont="1" applyFill="1" applyBorder="1" applyAlignment="1">
      <alignment horizontal="right" vertical="center" wrapText="1"/>
    </xf>
    <xf numFmtId="41" fontId="9" fillId="2" borderId="31" xfId="0" applyNumberFormat="1" applyFont="1" applyFill="1" applyBorder="1" applyAlignment="1">
      <alignment horizontal="center"/>
    </xf>
    <xf numFmtId="10" fontId="9" fillId="2" borderId="35" xfId="0" applyNumberFormat="1" applyFont="1" applyFill="1" applyBorder="1"/>
    <xf numFmtId="41" fontId="9" fillId="2" borderId="2" xfId="0" applyNumberFormat="1" applyFont="1" applyFill="1" applyBorder="1" applyAlignment="1">
      <alignment vertical="center"/>
    </xf>
    <xf numFmtId="0" fontId="9" fillId="5" borderId="12" xfId="0" applyFont="1" applyFill="1" applyBorder="1" applyAlignment="1">
      <alignment horizontal="center" vertical="center" wrapText="1"/>
    </xf>
    <xf numFmtId="41" fontId="4" fillId="2" borderId="15" xfId="0" applyNumberFormat="1" applyFont="1" applyFill="1" applyBorder="1" applyProtection="1">
      <protection locked="0"/>
    </xf>
    <xf numFmtId="41" fontId="4" fillId="2" borderId="6" xfId="0" applyNumberFormat="1" applyFont="1" applyFill="1" applyBorder="1" applyProtection="1">
      <protection locked="0"/>
    </xf>
    <xf numFmtId="0" fontId="14" fillId="2" borderId="36" xfId="0" applyFont="1" applyFill="1" applyBorder="1" applyProtection="1">
      <protection locked="0"/>
    </xf>
    <xf numFmtId="1" fontId="14" fillId="2" borderId="6" xfId="0" applyNumberFormat="1" applyFont="1" applyFill="1" applyBorder="1" applyProtection="1">
      <protection locked="0"/>
    </xf>
    <xf numFmtId="0" fontId="14" fillId="2" borderId="15" xfId="0" applyFont="1" applyFill="1" applyBorder="1" applyProtection="1">
      <protection locked="0"/>
    </xf>
    <xf numFmtId="0" fontId="14" fillId="2" borderId="6" xfId="0" applyFont="1" applyFill="1" applyBorder="1" applyProtection="1">
      <protection locked="0"/>
    </xf>
    <xf numFmtId="0" fontId="0" fillId="2" borderId="0" xfId="0" applyFill="1" applyAlignment="1">
      <alignment vertical="center"/>
    </xf>
    <xf numFmtId="0" fontId="24" fillId="0" borderId="0" xfId="0" applyFont="1" applyAlignment="1" applyProtection="1">
      <alignment horizontal="center"/>
    </xf>
    <xf numFmtId="0" fontId="0" fillId="0" borderId="0" xfId="0" applyProtection="1"/>
    <xf numFmtId="0" fontId="25" fillId="0" borderId="0" xfId="0" applyFont="1" applyAlignment="1" applyProtection="1">
      <alignment horizontal="center"/>
    </xf>
    <xf numFmtId="0" fontId="10" fillId="3" borderId="37" xfId="0" applyFont="1" applyFill="1" applyBorder="1" applyAlignment="1" applyProtection="1">
      <alignment horizontal="center"/>
    </xf>
    <xf numFmtId="0" fontId="10" fillId="3" borderId="39" xfId="0" applyFont="1" applyFill="1" applyBorder="1" applyAlignment="1" applyProtection="1">
      <alignment horizontal="center"/>
    </xf>
    <xf numFmtId="0" fontId="10" fillId="0" borderId="15" xfId="0" applyFont="1" applyFill="1" applyBorder="1" applyAlignment="1" applyProtection="1">
      <alignment horizontal="center"/>
    </xf>
    <xf numFmtId="0" fontId="0" fillId="0" borderId="6" xfId="0" applyBorder="1" applyProtection="1"/>
    <xf numFmtId="0" fontId="26" fillId="0" borderId="40" xfId="0" applyFont="1" applyBorder="1" applyAlignment="1" applyProtection="1">
      <alignment textRotation="90"/>
    </xf>
    <xf numFmtId="0" fontId="26" fillId="0" borderId="34" xfId="0" applyFont="1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6" fillId="0" borderId="41" xfId="0" applyFont="1" applyBorder="1" applyAlignment="1" applyProtection="1">
      <alignment textRotation="90"/>
    </xf>
    <xf numFmtId="0" fontId="26" fillId="0" borderId="9" xfId="0" applyFont="1" applyBorder="1" applyProtection="1"/>
    <xf numFmtId="0" fontId="26" fillId="3" borderId="5" xfId="0" applyFont="1" applyFill="1" applyBorder="1" applyAlignment="1" applyProtection="1">
      <alignment horizontal="center"/>
    </xf>
    <xf numFmtId="0" fontId="26" fillId="3" borderId="6" xfId="0" applyFont="1" applyFill="1" applyBorder="1" applyAlignment="1" applyProtection="1">
      <alignment horizontal="center"/>
    </xf>
    <xf numFmtId="0" fontId="26" fillId="3" borderId="22" xfId="0" applyFont="1" applyFill="1" applyBorder="1" applyAlignment="1" applyProtection="1">
      <alignment horizontal="center"/>
    </xf>
    <xf numFmtId="0" fontId="0" fillId="0" borderId="15" xfId="0" applyFill="1" applyBorder="1" applyProtection="1"/>
    <xf numFmtId="0" fontId="26" fillId="0" borderId="42" xfId="0" applyFont="1" applyBorder="1" applyAlignment="1" applyProtection="1">
      <alignment textRotation="90"/>
    </xf>
    <xf numFmtId="0" fontId="26" fillId="0" borderId="43" xfId="0" applyFont="1" applyBorder="1" applyProtection="1"/>
    <xf numFmtId="0" fontId="26" fillId="0" borderId="44" xfId="0" applyFont="1" applyBorder="1" applyAlignment="1" applyProtection="1">
      <alignment horizontal="center"/>
    </xf>
    <xf numFmtId="0" fontId="26" fillId="0" borderId="32" xfId="0" applyFont="1" applyBorder="1" applyAlignment="1" applyProtection="1">
      <alignment horizontal="center"/>
    </xf>
    <xf numFmtId="0" fontId="26" fillId="0" borderId="45" xfId="0" applyFont="1" applyBorder="1" applyAlignment="1" applyProtection="1">
      <alignment horizontal="center"/>
    </xf>
    <xf numFmtId="0" fontId="26" fillId="0" borderId="5" xfId="0" applyFont="1" applyBorder="1" applyAlignment="1" applyProtection="1">
      <alignment horizontal="center" vertical="center" textRotation="90" wrapText="1"/>
    </xf>
    <xf numFmtId="0" fontId="26" fillId="0" borderId="6" xfId="0" applyFont="1" applyBorder="1" applyAlignment="1" applyProtection="1">
      <alignment horizontal="center" vertical="center" textRotation="90" wrapText="1"/>
    </xf>
    <xf numFmtId="0" fontId="26" fillId="0" borderId="22" xfId="0" applyFont="1" applyBorder="1" applyAlignment="1" applyProtection="1">
      <alignment horizontal="center" vertical="center" textRotation="90" wrapText="1"/>
    </xf>
    <xf numFmtId="0" fontId="20" fillId="7" borderId="15" xfId="0" applyFont="1" applyFill="1" applyBorder="1" applyAlignment="1" applyProtection="1">
      <alignment horizontal="center" vertical="center" textRotation="90" wrapText="1"/>
    </xf>
    <xf numFmtId="0" fontId="26" fillId="0" borderId="46" xfId="0" applyFont="1" applyBorder="1" applyAlignment="1" applyProtection="1">
      <alignment textRotation="90" wrapText="1"/>
    </xf>
    <xf numFmtId="0" fontId="26" fillId="0" borderId="18" xfId="0" applyFont="1" applyBorder="1" applyAlignment="1" applyProtection="1">
      <alignment wrapText="1"/>
    </xf>
    <xf numFmtId="0" fontId="26" fillId="0" borderId="46" xfId="0" applyFont="1" applyBorder="1" applyAlignment="1" applyProtection="1">
      <alignment horizontal="center" wrapText="1"/>
    </xf>
    <xf numFmtId="0" fontId="26" fillId="0" borderId="16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0" fontId="26" fillId="0" borderId="47" xfId="0" applyFont="1" applyBorder="1" applyAlignment="1" applyProtection="1">
      <alignment horizontal="center" wrapText="1"/>
    </xf>
    <xf numFmtId="0" fontId="26" fillId="0" borderId="48" xfId="0" applyFont="1" applyBorder="1" applyAlignment="1" applyProtection="1">
      <alignment horizontal="center" wrapText="1"/>
    </xf>
    <xf numFmtId="0" fontId="26" fillId="0" borderId="49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27" fillId="3" borderId="1" xfId="0" applyFont="1" applyFill="1" applyBorder="1" applyProtection="1"/>
    <xf numFmtId="0" fontId="26" fillId="3" borderId="21" xfId="0" applyFont="1" applyFill="1" applyBorder="1" applyProtection="1"/>
    <xf numFmtId="1" fontId="26" fillId="3" borderId="50" xfId="0" applyNumberFormat="1" applyFont="1" applyFill="1" applyBorder="1" applyProtection="1"/>
    <xf numFmtId="1" fontId="26" fillId="3" borderId="4" xfId="0" applyNumberFormat="1" applyFont="1" applyFill="1" applyBorder="1" applyProtection="1"/>
    <xf numFmtId="0" fontId="26" fillId="3" borderId="21" xfId="0" applyNumberFormat="1" applyFont="1" applyFill="1" applyBorder="1" applyProtection="1"/>
    <xf numFmtId="0" fontId="26" fillId="3" borderId="1" xfId="0" applyNumberFormat="1" applyFont="1" applyFill="1" applyBorder="1" applyProtection="1"/>
    <xf numFmtId="0" fontId="26" fillId="3" borderId="36" xfId="0" applyNumberFormat="1" applyFont="1" applyFill="1" applyBorder="1" applyProtection="1"/>
    <xf numFmtId="0" fontId="27" fillId="0" borderId="5" xfId="0" applyFont="1" applyBorder="1" applyProtection="1"/>
    <xf numFmtId="0" fontId="26" fillId="0" borderId="22" xfId="0" applyFont="1" applyBorder="1" applyProtection="1"/>
    <xf numFmtId="1" fontId="26" fillId="0" borderId="51" xfId="0" applyNumberFormat="1" applyFont="1" applyBorder="1" applyProtection="1"/>
    <xf numFmtId="3" fontId="26" fillId="0" borderId="4" xfId="0" applyNumberFormat="1" applyFont="1" applyBorder="1" applyProtection="1"/>
    <xf numFmtId="0" fontId="26" fillId="2" borderId="22" xfId="0" applyNumberFormat="1" applyFont="1" applyFill="1" applyBorder="1" applyProtection="1"/>
    <xf numFmtId="0" fontId="26" fillId="2" borderId="5" xfId="0" applyNumberFormat="1" applyFont="1" applyFill="1" applyBorder="1" applyProtection="1"/>
    <xf numFmtId="0" fontId="26" fillId="2" borderId="15" xfId="0" applyNumberFormat="1" applyFont="1" applyFill="1" applyBorder="1" applyProtection="1"/>
    <xf numFmtId="0" fontId="27" fillId="3" borderId="5" xfId="0" applyFont="1" applyFill="1" applyBorder="1" applyProtection="1"/>
    <xf numFmtId="0" fontId="26" fillId="3" borderId="22" xfId="0" applyFont="1" applyFill="1" applyBorder="1" applyProtection="1"/>
    <xf numFmtId="1" fontId="26" fillId="3" borderId="51" xfId="0" applyNumberFormat="1" applyFont="1" applyFill="1" applyBorder="1" applyProtection="1"/>
    <xf numFmtId="3" fontId="26" fillId="3" borderId="4" xfId="0" applyNumberFormat="1" applyFont="1" applyFill="1" applyBorder="1" applyProtection="1"/>
    <xf numFmtId="0" fontId="26" fillId="3" borderId="5" xfId="0" applyFont="1" applyFill="1" applyBorder="1" applyProtection="1"/>
    <xf numFmtId="0" fontId="26" fillId="3" borderId="6" xfId="0" applyFont="1" applyFill="1" applyBorder="1" applyProtection="1"/>
    <xf numFmtId="0" fontId="26" fillId="3" borderId="22" xfId="0" applyNumberFormat="1" applyFont="1" applyFill="1" applyBorder="1" applyProtection="1"/>
    <xf numFmtId="0" fontId="26" fillId="3" borderId="7" xfId="0" applyFont="1" applyFill="1" applyBorder="1" applyProtection="1"/>
    <xf numFmtId="0" fontId="26" fillId="3" borderId="8" xfId="0" applyFont="1" applyFill="1" applyBorder="1" applyProtection="1"/>
    <xf numFmtId="0" fontId="26" fillId="3" borderId="5" xfId="0" applyNumberFormat="1" applyFont="1" applyFill="1" applyBorder="1" applyProtection="1"/>
    <xf numFmtId="0" fontId="26" fillId="3" borderId="15" xfId="0" applyNumberFormat="1" applyFont="1" applyFill="1" applyBorder="1" applyProtection="1"/>
    <xf numFmtId="10" fontId="26" fillId="0" borderId="46" xfId="0" applyNumberFormat="1" applyFont="1" applyBorder="1" applyProtection="1"/>
    <xf numFmtId="10" fontId="26" fillId="0" borderId="16" xfId="0" applyNumberFormat="1" applyFont="1" applyBorder="1" applyProtection="1"/>
    <xf numFmtId="10" fontId="26" fillId="0" borderId="18" xfId="0" applyNumberFormat="1" applyFont="1" applyBorder="1" applyProtection="1"/>
    <xf numFmtId="10" fontId="26" fillId="0" borderId="52" xfId="0" applyNumberFormat="1" applyFont="1" applyBorder="1" applyProtection="1"/>
    <xf numFmtId="10" fontId="26" fillId="0" borderId="47" xfId="0" applyNumberFormat="1" applyFont="1" applyBorder="1" applyProtection="1"/>
    <xf numFmtId="10" fontId="26" fillId="0" borderId="47" xfId="0" applyNumberFormat="1" applyFont="1" applyBorder="1" applyAlignment="1" applyProtection="1">
      <alignment horizontal="right"/>
    </xf>
    <xf numFmtId="10" fontId="26" fillId="0" borderId="12" xfId="0" applyNumberFormat="1" applyFont="1" applyBorder="1" applyProtection="1"/>
    <xf numFmtId="165" fontId="29" fillId="0" borderId="15" xfId="0" applyNumberFormat="1" applyFont="1" applyBorder="1" applyProtection="1"/>
    <xf numFmtId="0" fontId="14" fillId="0" borderId="6" xfId="0" applyFont="1" applyBorder="1" applyProtection="1"/>
    <xf numFmtId="0" fontId="4" fillId="2" borderId="0" xfId="0" applyFont="1" applyFill="1" applyProtection="1"/>
    <xf numFmtId="0" fontId="0" fillId="2" borderId="0" xfId="0" applyFill="1" applyProtection="1"/>
    <xf numFmtId="0" fontId="4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41" fontId="9" fillId="2" borderId="0" xfId="0" applyNumberFormat="1" applyFont="1" applyFill="1" applyAlignment="1" applyProtection="1">
      <alignment vertical="center"/>
    </xf>
    <xf numFmtId="0" fontId="4" fillId="2" borderId="6" xfId="0" applyFont="1" applyFill="1" applyBorder="1" applyAlignment="1" applyProtection="1">
      <alignment textRotation="90"/>
    </xf>
    <xf numFmtId="0" fontId="4" fillId="3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textRotation="90"/>
    </xf>
    <xf numFmtId="0" fontId="5" fillId="0" borderId="6" xfId="0" applyFont="1" applyFill="1" applyBorder="1" applyAlignment="1" applyProtection="1">
      <alignment horizontal="center" vertical="center" textRotation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4" fillId="0" borderId="20" xfId="0" applyFont="1" applyFill="1" applyBorder="1" applyProtection="1"/>
    <xf numFmtId="0" fontId="10" fillId="2" borderId="53" xfId="0" applyFont="1" applyFill="1" applyBorder="1" applyAlignment="1" applyProtection="1">
      <alignment horizontal="center" vertical="center"/>
    </xf>
    <xf numFmtId="0" fontId="10" fillId="2" borderId="54" xfId="0" applyFont="1" applyFill="1" applyBorder="1" applyAlignment="1" applyProtection="1">
      <alignment horizontal="center" vertical="center"/>
    </xf>
    <xf numFmtId="0" fontId="10" fillId="2" borderId="55" xfId="0" applyFont="1" applyFill="1" applyBorder="1" applyAlignment="1" applyProtection="1">
      <alignment horizontal="center" vertical="center"/>
    </xf>
    <xf numFmtId="0" fontId="10" fillId="2" borderId="56" xfId="0" applyFont="1" applyFill="1" applyBorder="1" applyAlignment="1" applyProtection="1">
      <alignment horizontal="center" vertical="center"/>
    </xf>
    <xf numFmtId="0" fontId="10" fillId="2" borderId="57" xfId="0" applyFont="1" applyFill="1" applyBorder="1" applyAlignment="1" applyProtection="1">
      <alignment horizontal="center" vertical="center"/>
    </xf>
    <xf numFmtId="0" fontId="0" fillId="2" borderId="13" xfId="0" applyFill="1" applyBorder="1" applyProtection="1"/>
    <xf numFmtId="0" fontId="0" fillId="2" borderId="15" xfId="0" applyFill="1" applyBorder="1" applyProtection="1"/>
    <xf numFmtId="0" fontId="0" fillId="3" borderId="15" xfId="0" applyFill="1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wrapText="1"/>
    </xf>
    <xf numFmtId="0" fontId="8" fillId="2" borderId="6" xfId="0" applyFont="1" applyFill="1" applyBorder="1" applyAlignment="1" applyProtection="1">
      <alignment horizontal="center" wrapText="1"/>
    </xf>
    <xf numFmtId="0" fontId="4" fillId="2" borderId="20" xfId="0" applyFont="1" applyFill="1" applyBorder="1" applyProtection="1"/>
    <xf numFmtId="0" fontId="4" fillId="0" borderId="51" xfId="0" applyFont="1" applyBorder="1" applyProtection="1"/>
    <xf numFmtId="41" fontId="4" fillId="2" borderId="22" xfId="2" applyFont="1" applyFill="1" applyBorder="1" applyProtection="1"/>
    <xf numFmtId="41" fontId="4" fillId="2" borderId="15" xfId="0" applyNumberFormat="1" applyFont="1" applyFill="1" applyBorder="1" applyProtection="1"/>
    <xf numFmtId="41" fontId="4" fillId="2" borderId="6" xfId="0" applyNumberFormat="1" applyFont="1" applyFill="1" applyBorder="1" applyProtection="1"/>
    <xf numFmtId="41" fontId="4" fillId="2" borderId="22" xfId="0" applyNumberFormat="1" applyFont="1" applyFill="1" applyBorder="1" applyProtection="1"/>
    <xf numFmtId="164" fontId="14" fillId="3" borderId="6" xfId="0" applyNumberFormat="1" applyFont="1" applyFill="1" applyBorder="1" applyProtection="1"/>
    <xf numFmtId="164" fontId="14" fillId="2" borderId="15" xfId="0" applyNumberFormat="1" applyFont="1" applyFill="1" applyBorder="1" applyProtection="1"/>
    <xf numFmtId="41" fontId="14" fillId="2" borderId="15" xfId="0" applyNumberFormat="1" applyFont="1" applyFill="1" applyBorder="1" applyProtection="1"/>
    <xf numFmtId="1" fontId="14" fillId="2" borderId="6" xfId="0" applyNumberFormat="1" applyFont="1" applyFill="1" applyBorder="1" applyProtection="1"/>
    <xf numFmtId="41" fontId="14" fillId="2" borderId="6" xfId="2" applyNumberFormat="1" applyFont="1" applyFill="1" applyBorder="1" applyProtection="1"/>
    <xf numFmtId="41" fontId="14" fillId="2" borderId="0" xfId="0" applyNumberFormat="1" applyFont="1" applyFill="1" applyProtection="1"/>
    <xf numFmtId="0" fontId="14" fillId="2" borderId="0" xfId="0" applyFont="1" applyFill="1" applyProtection="1"/>
    <xf numFmtId="0" fontId="4" fillId="2" borderId="13" xfId="0" applyFont="1" applyFill="1" applyBorder="1" applyProtection="1"/>
    <xf numFmtId="0" fontId="14" fillId="2" borderId="15" xfId="0" applyFont="1" applyFill="1" applyBorder="1" applyProtection="1"/>
    <xf numFmtId="0" fontId="14" fillId="2" borderId="6" xfId="0" applyFont="1" applyFill="1" applyBorder="1" applyProtection="1"/>
    <xf numFmtId="41" fontId="4" fillId="2" borderId="45" xfId="2" applyFont="1" applyFill="1" applyBorder="1" applyProtection="1"/>
    <xf numFmtId="0" fontId="4" fillId="2" borderId="0" xfId="0" applyFont="1" applyFill="1" applyAlignment="1" applyProtection="1">
      <alignment textRotation="90"/>
    </xf>
    <xf numFmtId="41" fontId="4" fillId="2" borderId="6" xfId="2" applyFont="1" applyFill="1" applyBorder="1" applyProtection="1"/>
    <xf numFmtId="41" fontId="4" fillId="2" borderId="13" xfId="2" applyFont="1" applyFill="1" applyBorder="1" applyProtection="1"/>
    <xf numFmtId="41" fontId="4" fillId="2" borderId="6" xfId="2" applyNumberFormat="1" applyFont="1" applyFill="1" applyBorder="1" applyProtection="1"/>
    <xf numFmtId="3" fontId="14" fillId="2" borderId="0" xfId="0" applyNumberFormat="1" applyFont="1" applyFill="1" applyProtection="1"/>
    <xf numFmtId="0" fontId="4" fillId="2" borderId="0" xfId="0" applyFont="1" applyFill="1" applyAlignment="1" applyProtection="1">
      <alignment horizontal="center" textRotation="3"/>
    </xf>
    <xf numFmtId="0" fontId="14" fillId="2" borderId="0" xfId="0" applyFont="1" applyFill="1" applyBorder="1" applyProtection="1"/>
    <xf numFmtId="10" fontId="14" fillId="2" borderId="6" xfId="3" applyNumberFormat="1" applyFont="1" applyFill="1" applyBorder="1" applyAlignment="1" applyProtection="1">
      <alignment horizontal="center"/>
    </xf>
    <xf numFmtId="10" fontId="14" fillId="2" borderId="2" xfId="3" applyNumberFormat="1" applyFont="1" applyFill="1" applyBorder="1" applyAlignment="1" applyProtection="1">
      <alignment horizontal="center"/>
    </xf>
    <xf numFmtId="10" fontId="14" fillId="2" borderId="0" xfId="3" applyNumberFormat="1" applyFont="1" applyFill="1" applyProtection="1"/>
    <xf numFmtId="10" fontId="14" fillId="2" borderId="0" xfId="0" applyNumberFormat="1" applyFont="1" applyFill="1" applyProtection="1"/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0" fillId="0" borderId="0" xfId="0" applyFont="1" applyBorder="1"/>
    <xf numFmtId="0" fontId="22" fillId="0" borderId="0" xfId="0" applyFont="1" applyBorder="1"/>
    <xf numFmtId="0" fontId="11" fillId="0" borderId="0" xfId="1" applyBorder="1"/>
    <xf numFmtId="10" fontId="23" fillId="2" borderId="0" xfId="0" applyNumberFormat="1" applyFont="1" applyFill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</xf>
    <xf numFmtId="0" fontId="1" fillId="0" borderId="58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 shrinkToFit="1"/>
    </xf>
    <xf numFmtId="0" fontId="1" fillId="0" borderId="35" xfId="0" applyFont="1" applyBorder="1" applyAlignment="1" applyProtection="1">
      <alignment horizontal="center" vertical="center"/>
    </xf>
    <xf numFmtId="0" fontId="9" fillId="2" borderId="0" xfId="0" applyFont="1" applyFill="1" applyProtection="1"/>
    <xf numFmtId="0" fontId="12" fillId="2" borderId="6" xfId="0" applyFont="1" applyFill="1" applyBorder="1"/>
    <xf numFmtId="0" fontId="14" fillId="8" borderId="6" xfId="0" applyFont="1" applyFill="1" applyBorder="1" applyAlignment="1">
      <alignment horizontal="center" wrapText="1"/>
    </xf>
    <xf numFmtId="0" fontId="32" fillId="2" borderId="6" xfId="0" applyFont="1" applyFill="1" applyBorder="1" applyAlignment="1">
      <alignment vertical="center"/>
    </xf>
    <xf numFmtId="0" fontId="16" fillId="6" borderId="6" xfId="0" applyFont="1" applyFill="1" applyBorder="1" applyAlignment="1" applyProtection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7" fillId="8" borderId="6" xfId="0" applyFont="1" applyFill="1" applyBorder="1"/>
    <xf numFmtId="0" fontId="18" fillId="8" borderId="6" xfId="0" applyFont="1" applyFill="1" applyBorder="1" applyAlignment="1">
      <alignment horizontal="centerContinuous" vertical="center" wrapText="1"/>
    </xf>
    <xf numFmtId="0" fontId="18" fillId="8" borderId="6" xfId="0" applyFont="1" applyFill="1" applyBorder="1" applyAlignment="1">
      <alignment horizontal="center" vertical="center"/>
    </xf>
    <xf numFmtId="0" fontId="19" fillId="8" borderId="6" xfId="0" applyFont="1" applyFill="1" applyBorder="1" applyAlignment="1">
      <alignment horizontal="center" vertical="center" wrapText="1"/>
    </xf>
    <xf numFmtId="10" fontId="9" fillId="6" borderId="6" xfId="0" applyNumberFormat="1" applyFont="1" applyFill="1" applyBorder="1" applyAlignment="1" applyProtection="1">
      <alignment horizontal="right" vertical="center" indent="1"/>
    </xf>
    <xf numFmtId="10" fontId="9" fillId="2" borderId="6" xfId="0" applyNumberFormat="1" applyFont="1" applyFill="1" applyBorder="1" applyAlignment="1" applyProtection="1">
      <alignment horizontal="right" vertical="center" indent="1"/>
    </xf>
    <xf numFmtId="0" fontId="30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17" fillId="8" borderId="32" xfId="0" applyFont="1" applyFill="1" applyBorder="1"/>
    <xf numFmtId="0" fontId="21" fillId="2" borderId="3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10" fillId="3" borderId="38" xfId="0" applyFont="1" applyFill="1" applyBorder="1" applyAlignment="1" applyProtection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0" fillId="3" borderId="38" xfId="0" applyFont="1" applyFill="1" applyBorder="1" applyAlignment="1" applyProtection="1">
      <alignment horizontal="center"/>
    </xf>
    <xf numFmtId="3" fontId="15" fillId="6" borderId="6" xfId="0" applyNumberFormat="1" applyFont="1" applyFill="1" applyBorder="1" applyAlignment="1" applyProtection="1">
      <alignment horizontal="center" vertical="center"/>
    </xf>
    <xf numFmtId="10" fontId="15" fillId="6" borderId="6" xfId="0" applyNumberFormat="1" applyFont="1" applyFill="1" applyBorder="1" applyAlignment="1" applyProtection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right" vertical="center" indent="1"/>
    </xf>
    <xf numFmtId="0" fontId="3" fillId="6" borderId="6" xfId="0" applyFont="1" applyFill="1" applyBorder="1" applyAlignment="1">
      <alignment horizontal="right" vertical="center" wrapText="1" indent="1"/>
    </xf>
    <xf numFmtId="0" fontId="3" fillId="6" borderId="2" xfId="0" applyFont="1" applyFill="1" applyBorder="1" applyAlignment="1">
      <alignment horizontal="right" vertical="center" wrapText="1" indent="1"/>
    </xf>
    <xf numFmtId="0" fontId="3" fillId="6" borderId="6" xfId="0" applyFont="1" applyFill="1" applyBorder="1" applyAlignment="1">
      <alignment horizontal="right" vertical="center" indent="1"/>
    </xf>
    <xf numFmtId="0" fontId="3" fillId="2" borderId="6" xfId="0" applyFont="1" applyFill="1" applyBorder="1" applyAlignment="1">
      <alignment horizontal="right" vertical="center" wrapText="1" indent="1"/>
    </xf>
    <xf numFmtId="0" fontId="10" fillId="3" borderId="38" xfId="0" applyFont="1" applyFill="1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3" fillId="0" borderId="24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3" fillId="0" borderId="60" xfId="0" applyFont="1" applyBorder="1" applyAlignment="1" applyProtection="1">
      <alignment horizontal="center"/>
    </xf>
    <xf numFmtId="0" fontId="9" fillId="0" borderId="4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43" xfId="0" applyFont="1" applyBorder="1" applyAlignment="1" applyProtection="1">
      <alignment horizontal="center"/>
    </xf>
    <xf numFmtId="0" fontId="26" fillId="0" borderId="27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6" fillId="0" borderId="61" xfId="0" applyFont="1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0" fillId="0" borderId="60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27" fillId="0" borderId="24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/>
    <xf numFmtId="0" fontId="0" fillId="0" borderId="57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7" fillId="0" borderId="23" xfId="0" applyFont="1" applyBorder="1" applyAlignment="1" applyProtection="1">
      <alignment horizontal="center" vertical="center" wrapText="1"/>
    </xf>
    <xf numFmtId="0" fontId="26" fillId="0" borderId="60" xfId="0" applyFont="1" applyBorder="1" applyAlignment="1" applyProtection="1"/>
    <xf numFmtId="0" fontId="26" fillId="0" borderId="42" xfId="0" applyFont="1" applyBorder="1" applyAlignment="1" applyProtection="1"/>
    <xf numFmtId="0" fontId="26" fillId="0" borderId="0" xfId="0" applyFont="1" applyBorder="1" applyAlignment="1" applyProtection="1"/>
    <xf numFmtId="0" fontId="26" fillId="0" borderId="43" xfId="0" applyFont="1" applyBorder="1" applyAlignment="1" applyProtection="1"/>
    <xf numFmtId="0" fontId="26" fillId="3" borderId="51" xfId="0" applyFont="1" applyFill="1" applyBorder="1" applyAlignment="1" applyProtection="1">
      <alignment horizontal="center"/>
    </xf>
    <xf numFmtId="0" fontId="26" fillId="3" borderId="14" xfId="0" applyFont="1" applyFill="1" applyBorder="1" applyAlignment="1" applyProtection="1">
      <alignment horizontal="center"/>
    </xf>
    <xf numFmtId="0" fontId="26" fillId="3" borderId="7" xfId="0" applyFont="1" applyFill="1" applyBorder="1" applyAlignment="1" applyProtection="1">
      <alignment horizontal="center"/>
    </xf>
    <xf numFmtId="0" fontId="27" fillId="0" borderId="46" xfId="0" applyFont="1" applyBorder="1" applyAlignment="1" applyProtection="1">
      <alignment horizontal="center"/>
    </xf>
    <xf numFmtId="0" fontId="27" fillId="0" borderId="16" xfId="0" applyFont="1" applyBorder="1" applyAlignment="1" applyProtection="1">
      <alignment horizontal="center"/>
    </xf>
    <xf numFmtId="0" fontId="27" fillId="0" borderId="28" xfId="0" applyFont="1" applyBorder="1" applyAlignment="1" applyProtection="1">
      <alignment horizontal="center"/>
    </xf>
    <xf numFmtId="0" fontId="27" fillId="0" borderId="59" xfId="0" applyFont="1" applyBorder="1" applyAlignment="1" applyProtection="1">
      <alignment horizontal="center"/>
    </xf>
    <xf numFmtId="0" fontId="9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10" fontId="9" fillId="2" borderId="7" xfId="0" applyNumberFormat="1" applyFont="1" applyFill="1" applyBorder="1" applyAlignment="1">
      <alignment horizontal="right" vertical="center" wrapText="1"/>
    </xf>
    <xf numFmtId="0" fontId="9" fillId="2" borderId="58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41" fontId="9" fillId="2" borderId="5" xfId="0" applyNumberFormat="1" applyFont="1" applyFill="1" applyBorder="1" applyAlignment="1">
      <alignment horizontal="center" vertical="center"/>
    </xf>
    <xf numFmtId="41" fontId="9" fillId="2" borderId="6" xfId="0" applyNumberFormat="1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 vertical="center" wrapText="1"/>
    </xf>
    <xf numFmtId="0" fontId="9" fillId="5" borderId="63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64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40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60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0" fillId="2" borderId="0" xfId="0" applyFill="1" applyAlignment="1" applyProtection="1">
      <alignment horizontal="center"/>
    </xf>
    <xf numFmtId="0" fontId="9" fillId="2" borderId="69" xfId="0" applyFont="1" applyFill="1" applyBorder="1" applyAlignment="1" applyProtection="1">
      <alignment horizontal="center" vertical="center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textRotation="1"/>
    </xf>
  </cellXfs>
  <cellStyles count="4">
    <cellStyle name="Collegamento ipertestuale" xfId="1" builtinId="8"/>
    <cellStyle name="Migliaia [0]" xfId="2" builtinId="6"/>
    <cellStyle name="Normale" xfId="0" builtinId="0"/>
    <cellStyle name="Percentual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../media/image2.jpeg"/><Relationship Id="rId7" Type="http://schemas.openxmlformats.org/officeDocument/2006/relationships/image" Target="../media/image6.jpeg"/><Relationship Id="rId2" Type="http://schemas.openxmlformats.org/officeDocument/2006/relationships/image" Target="../media/image1.jpeg"/><Relationship Id="rId1" Type="http://schemas.openxmlformats.org/officeDocument/2006/relationships/image" Target="../media/image11.jpeg"/><Relationship Id="rId6" Type="http://schemas.openxmlformats.org/officeDocument/2006/relationships/image" Target="../media/image5.jpeg"/><Relationship Id="rId11" Type="http://schemas.openxmlformats.org/officeDocument/2006/relationships/image" Target="../media/image10.jpeg"/><Relationship Id="rId5" Type="http://schemas.openxmlformats.org/officeDocument/2006/relationships/image" Target="../media/image4.jpeg"/><Relationship Id="rId10" Type="http://schemas.openxmlformats.org/officeDocument/2006/relationships/image" Target="../media/image9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3</xdr:row>
      <xdr:rowOff>28575</xdr:rowOff>
    </xdr:from>
    <xdr:to>
      <xdr:col>1</xdr:col>
      <xdr:colOff>2066925</xdr:colOff>
      <xdr:row>4</xdr:row>
      <xdr:rowOff>342900</xdr:rowOff>
    </xdr:to>
    <xdr:pic>
      <xdr:nvPicPr>
        <xdr:cNvPr id="2051" name="Picture 18" descr="Si_toscana_sinistra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2575" y="819150"/>
          <a:ext cx="771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1276350</xdr:colOff>
      <xdr:row>7</xdr:row>
      <xdr:rowOff>28575</xdr:rowOff>
    </xdr:from>
    <xdr:to>
      <xdr:col>1</xdr:col>
      <xdr:colOff>2076450</xdr:colOff>
      <xdr:row>8</xdr:row>
      <xdr:rowOff>323850</xdr:rowOff>
    </xdr:to>
    <xdr:pic>
      <xdr:nvPicPr>
        <xdr:cNvPr id="2052" name="Picture 19" descr="Passione_per_la_toscana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3525" y="2514600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1285875</xdr:colOff>
      <xdr:row>9</xdr:row>
      <xdr:rowOff>28575</xdr:rowOff>
    </xdr:from>
    <xdr:to>
      <xdr:col>1</xdr:col>
      <xdr:colOff>2076450</xdr:colOff>
      <xdr:row>10</xdr:row>
      <xdr:rowOff>238125</xdr:rowOff>
    </xdr:to>
    <xdr:pic>
      <xdr:nvPicPr>
        <xdr:cNvPr id="2053" name="Picture 20" descr="Democrazia_Diretta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3050" y="337185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942975</xdr:colOff>
      <xdr:row>13</xdr:row>
      <xdr:rowOff>57150</xdr:rowOff>
    </xdr:from>
    <xdr:to>
      <xdr:col>1</xdr:col>
      <xdr:colOff>1733550</xdr:colOff>
      <xdr:row>14</xdr:row>
      <xdr:rowOff>466725</xdr:rowOff>
    </xdr:to>
    <xdr:pic>
      <xdr:nvPicPr>
        <xdr:cNvPr id="2054" name="Picture 21" descr="Forza_Italia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0150" y="510540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942975</xdr:colOff>
      <xdr:row>15</xdr:row>
      <xdr:rowOff>57150</xdr:rowOff>
    </xdr:from>
    <xdr:to>
      <xdr:col>1</xdr:col>
      <xdr:colOff>1743075</xdr:colOff>
      <xdr:row>16</xdr:row>
      <xdr:rowOff>323850</xdr:rowOff>
    </xdr:to>
    <xdr:pic>
      <xdr:nvPicPr>
        <xdr:cNvPr id="2055" name="Picture 22" descr="il_popolo_toscano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0150" y="6010275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1685925</xdr:colOff>
      <xdr:row>5</xdr:row>
      <xdr:rowOff>19050</xdr:rowOff>
    </xdr:from>
    <xdr:to>
      <xdr:col>1</xdr:col>
      <xdr:colOff>2466975</xdr:colOff>
      <xdr:row>6</xdr:row>
      <xdr:rowOff>314325</xdr:rowOff>
    </xdr:to>
    <xdr:pic>
      <xdr:nvPicPr>
        <xdr:cNvPr id="2056" name="Picture 23" descr="Lega_nord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43100" y="1676400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1790700</xdr:colOff>
      <xdr:row>13</xdr:row>
      <xdr:rowOff>47625</xdr:rowOff>
    </xdr:from>
    <xdr:to>
      <xdr:col>1</xdr:col>
      <xdr:colOff>2571750</xdr:colOff>
      <xdr:row>14</xdr:row>
      <xdr:rowOff>457200</xdr:rowOff>
    </xdr:to>
    <xdr:pic>
      <xdr:nvPicPr>
        <xdr:cNvPr id="2057" name="Picture 24" descr="Lega_Toscana">
          <a:extLst>
            <a:ext uri="{FF2B5EF4-FFF2-40B4-BE49-F238E27FC236}">
              <a16:creationId xmlns="" xmlns:a16="http://schemas.microsoft.com/office/drawing/2014/main" id="{00000000-0008-0000-01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47875" y="50958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914400</xdr:colOff>
      <xdr:row>5</xdr:row>
      <xdr:rowOff>19050</xdr:rowOff>
    </xdr:from>
    <xdr:to>
      <xdr:col>1</xdr:col>
      <xdr:colOff>1676400</xdr:colOff>
      <xdr:row>6</xdr:row>
      <xdr:rowOff>314325</xdr:rowOff>
    </xdr:to>
    <xdr:pic>
      <xdr:nvPicPr>
        <xdr:cNvPr id="2058" name="Picture 25" descr="Liste_Civiche_meloni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71575" y="1676400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1304925</xdr:colOff>
      <xdr:row>11</xdr:row>
      <xdr:rowOff>28575</xdr:rowOff>
    </xdr:from>
    <xdr:to>
      <xdr:col>1</xdr:col>
      <xdr:colOff>2095500</xdr:colOff>
      <xdr:row>12</xdr:row>
      <xdr:rowOff>495300</xdr:rowOff>
    </xdr:to>
    <xdr:pic>
      <xdr:nvPicPr>
        <xdr:cNvPr id="2059" name="Picture 26" descr="Movimento_5_stelle">
          <a:extLst>
            <a:ext uri="{FF2B5EF4-FFF2-40B4-BE49-F238E27FC236}">
              <a16:creationId xmlns="" xmlns:a16="http://schemas.microsoft.com/office/drawing/2014/main" id="{00000000-0008-0000-01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62100" y="422910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1800225</xdr:colOff>
      <xdr:row>15</xdr:row>
      <xdr:rowOff>57150</xdr:rowOff>
    </xdr:from>
    <xdr:to>
      <xdr:col>1</xdr:col>
      <xdr:colOff>2581275</xdr:colOff>
      <xdr:row>16</xdr:row>
      <xdr:rowOff>323850</xdr:rowOff>
    </xdr:to>
    <xdr:pic>
      <xdr:nvPicPr>
        <xdr:cNvPr id="2060" name="Picture 27" descr="Partito_Democratico">
          <a:extLst>
            <a:ext uri="{FF2B5EF4-FFF2-40B4-BE49-F238E27FC236}">
              <a16:creationId xmlns="" xmlns:a16="http://schemas.microsoft.com/office/drawing/2014/main" id="{00000000-0008-0000-01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057400" y="60102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114300</xdr:colOff>
      <xdr:row>3</xdr:row>
      <xdr:rowOff>57150</xdr:rowOff>
    </xdr:from>
    <xdr:to>
      <xdr:col>10</xdr:col>
      <xdr:colOff>400050</xdr:colOff>
      <xdr:row>3</xdr:row>
      <xdr:rowOff>476250</xdr:rowOff>
    </xdr:to>
    <xdr:pic>
      <xdr:nvPicPr>
        <xdr:cNvPr id="3073" name="Picture 17" descr="Si_toscana_sinistra">
          <a:extLst>
            <a:ext uri="{FF2B5EF4-FFF2-40B4-BE49-F238E27FC236}">
              <a16:creationId xmlns="" xmlns:a16="http://schemas.microsoft.com/office/drawing/2014/main" id="{00000000-0008-0000-02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00725" y="676275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485775</xdr:colOff>
      <xdr:row>3</xdr:row>
      <xdr:rowOff>57150</xdr:rowOff>
    </xdr:from>
    <xdr:to>
      <xdr:col>16</xdr:col>
      <xdr:colOff>342900</xdr:colOff>
      <xdr:row>3</xdr:row>
      <xdr:rowOff>476250</xdr:rowOff>
    </xdr:to>
    <xdr:pic>
      <xdr:nvPicPr>
        <xdr:cNvPr id="3074" name="Picture 18" descr="Passione_per_la_toscana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81975" y="676275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361950</xdr:colOff>
      <xdr:row>3</xdr:row>
      <xdr:rowOff>66675</xdr:rowOff>
    </xdr:from>
    <xdr:to>
      <xdr:col>19</xdr:col>
      <xdr:colOff>66675</xdr:colOff>
      <xdr:row>3</xdr:row>
      <xdr:rowOff>485775</xdr:rowOff>
    </xdr:to>
    <xdr:pic>
      <xdr:nvPicPr>
        <xdr:cNvPr id="3075" name="Picture 19" descr="Democrazia_Diretta">
          <a:extLst>
            <a:ext uri="{FF2B5EF4-FFF2-40B4-BE49-F238E27FC236}">
              <a16:creationId xmlns="" xmlns:a16="http://schemas.microsoft.com/office/drawing/2014/main" id="{00000000-0008-0000-02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429750" y="6858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409575</xdr:colOff>
      <xdr:row>3</xdr:row>
      <xdr:rowOff>66675</xdr:rowOff>
    </xdr:from>
    <xdr:to>
      <xdr:col>25</xdr:col>
      <xdr:colOff>180975</xdr:colOff>
      <xdr:row>3</xdr:row>
      <xdr:rowOff>485775</xdr:rowOff>
    </xdr:to>
    <xdr:pic>
      <xdr:nvPicPr>
        <xdr:cNvPr id="3076" name="Picture 20" descr="Forza_Italia">
          <a:extLst>
            <a:ext uri="{FF2B5EF4-FFF2-40B4-BE49-F238E27FC236}">
              <a16:creationId xmlns="" xmlns:a16="http://schemas.microsoft.com/office/drawing/2014/main" id="{00000000-0008-0000-0200-000004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0" y="6858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26</xdr:col>
      <xdr:colOff>400050</xdr:colOff>
      <xdr:row>3</xdr:row>
      <xdr:rowOff>47625</xdr:rowOff>
    </xdr:from>
    <xdr:to>
      <xdr:col>28</xdr:col>
      <xdr:colOff>85725</xdr:colOff>
      <xdr:row>3</xdr:row>
      <xdr:rowOff>466725</xdr:rowOff>
    </xdr:to>
    <xdr:pic>
      <xdr:nvPicPr>
        <xdr:cNvPr id="3077" name="Picture 21" descr="il_popolo_toscano">
          <a:extLst>
            <a:ext uri="{FF2B5EF4-FFF2-40B4-BE49-F238E27FC236}">
              <a16:creationId xmlns="" xmlns:a16="http://schemas.microsoft.com/office/drawing/2014/main" id="{00000000-0008-0000-0200-000005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782675" y="666750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381000</xdr:colOff>
      <xdr:row>3</xdr:row>
      <xdr:rowOff>57150</xdr:rowOff>
    </xdr:from>
    <xdr:to>
      <xdr:col>13</xdr:col>
      <xdr:colOff>409575</xdr:colOff>
      <xdr:row>3</xdr:row>
      <xdr:rowOff>476250</xdr:rowOff>
    </xdr:to>
    <xdr:pic>
      <xdr:nvPicPr>
        <xdr:cNvPr id="3078" name="Picture 22" descr="Lega_nord">
          <a:extLst>
            <a:ext uri="{FF2B5EF4-FFF2-40B4-BE49-F238E27FC236}">
              <a16:creationId xmlns="" xmlns:a16="http://schemas.microsoft.com/office/drawing/2014/main" id="{00000000-0008-0000-02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067675" y="67627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371475</xdr:colOff>
      <xdr:row>3</xdr:row>
      <xdr:rowOff>66675</xdr:rowOff>
    </xdr:from>
    <xdr:to>
      <xdr:col>25</xdr:col>
      <xdr:colOff>781050</xdr:colOff>
      <xdr:row>3</xdr:row>
      <xdr:rowOff>485775</xdr:rowOff>
    </xdr:to>
    <xdr:pic>
      <xdr:nvPicPr>
        <xdr:cNvPr id="3079" name="Picture 23" descr="Lega_Toscana">
          <a:extLst>
            <a:ext uri="{FF2B5EF4-FFF2-40B4-BE49-F238E27FC236}">
              <a16:creationId xmlns="" xmlns:a16="http://schemas.microsoft.com/office/drawing/2014/main" id="{00000000-0008-0000-0200-00000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801600" y="6858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123825</xdr:colOff>
      <xdr:row>3</xdr:row>
      <xdr:rowOff>76200</xdr:rowOff>
    </xdr:from>
    <xdr:to>
      <xdr:col>11</xdr:col>
      <xdr:colOff>523875</xdr:colOff>
      <xdr:row>3</xdr:row>
      <xdr:rowOff>495300</xdr:rowOff>
    </xdr:to>
    <xdr:pic>
      <xdr:nvPicPr>
        <xdr:cNvPr id="3080" name="Picture 24" descr="Liste_Civiche_meloni">
          <a:extLst>
            <a:ext uri="{FF2B5EF4-FFF2-40B4-BE49-F238E27FC236}">
              <a16:creationId xmlns="" xmlns:a16="http://schemas.microsoft.com/office/drawing/2014/main" id="{00000000-0008-0000-02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505575" y="695325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428625</xdr:colOff>
      <xdr:row>3</xdr:row>
      <xdr:rowOff>57150</xdr:rowOff>
    </xdr:from>
    <xdr:to>
      <xdr:col>22</xdr:col>
      <xdr:colOff>257175</xdr:colOff>
      <xdr:row>3</xdr:row>
      <xdr:rowOff>476250</xdr:rowOff>
    </xdr:to>
    <xdr:pic>
      <xdr:nvPicPr>
        <xdr:cNvPr id="3081" name="Picture 25" descr="Movimento_5_stelle">
          <a:extLst>
            <a:ext uri="{FF2B5EF4-FFF2-40B4-BE49-F238E27FC236}">
              <a16:creationId xmlns=""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915650" y="67627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314325</xdr:colOff>
      <xdr:row>3</xdr:row>
      <xdr:rowOff>47625</xdr:rowOff>
    </xdr:from>
    <xdr:to>
      <xdr:col>28</xdr:col>
      <xdr:colOff>723900</xdr:colOff>
      <xdr:row>3</xdr:row>
      <xdr:rowOff>466725</xdr:rowOff>
    </xdr:to>
    <xdr:pic>
      <xdr:nvPicPr>
        <xdr:cNvPr id="3082" name="Picture 26" descr="Partito_Democratico">
          <a:extLst>
            <a:ext uri="{FF2B5EF4-FFF2-40B4-BE49-F238E27FC236}">
              <a16:creationId xmlns=""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439900" y="6667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pic>
      <xdr:nvPicPr>
        <xdr:cNvPr id="4097" name="Picture 62" descr="VerdiSDI">
          <a:extLst>
            <a:ext uri="{FF2B5EF4-FFF2-40B4-BE49-F238E27FC236}">
              <a16:creationId xmlns="" xmlns:a16="http://schemas.microsoft.com/office/drawing/2014/main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0" y="6391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</xdr:row>
      <xdr:rowOff>28575</xdr:rowOff>
    </xdr:from>
    <xdr:to>
      <xdr:col>2</xdr:col>
      <xdr:colOff>1076325</xdr:colOff>
      <xdr:row>3</xdr:row>
      <xdr:rowOff>381000</xdr:rowOff>
    </xdr:to>
    <xdr:pic>
      <xdr:nvPicPr>
        <xdr:cNvPr id="4098" name="Picture 13" descr="Si_toscana_sinistra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419100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8</xdr:row>
      <xdr:rowOff>28575</xdr:rowOff>
    </xdr:from>
    <xdr:to>
      <xdr:col>2</xdr:col>
      <xdr:colOff>1114425</xdr:colOff>
      <xdr:row>9</xdr:row>
      <xdr:rowOff>381000</xdr:rowOff>
    </xdr:to>
    <xdr:pic>
      <xdr:nvPicPr>
        <xdr:cNvPr id="4099" name="Picture 14" descr="Passione_per_la_toscana">
          <a:extLst>
            <a:ext uri="{FF2B5EF4-FFF2-40B4-BE49-F238E27FC236}">
              <a16:creationId xmlns="" xmlns:a16="http://schemas.microsoft.com/office/drawing/2014/main" id="{00000000-0008-0000-03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57400" y="2952750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10</xdr:row>
      <xdr:rowOff>28575</xdr:rowOff>
    </xdr:from>
    <xdr:to>
      <xdr:col>2</xdr:col>
      <xdr:colOff>1104900</xdr:colOff>
      <xdr:row>11</xdr:row>
      <xdr:rowOff>381000</xdr:rowOff>
    </xdr:to>
    <xdr:pic>
      <xdr:nvPicPr>
        <xdr:cNvPr id="4100" name="Picture 15" descr="Democrazia_Diretta">
          <a:extLst>
            <a:ext uri="{FF2B5EF4-FFF2-40B4-BE49-F238E27FC236}">
              <a16:creationId xmlns="" xmlns:a16="http://schemas.microsoft.com/office/drawing/2014/main" id="{00000000-0008-0000-0300-000004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57400" y="3810000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171450</xdr:colOff>
      <xdr:row>4</xdr:row>
      <xdr:rowOff>28575</xdr:rowOff>
    </xdr:from>
    <xdr:to>
      <xdr:col>6</xdr:col>
      <xdr:colOff>962025</xdr:colOff>
      <xdr:row>5</xdr:row>
      <xdr:rowOff>381000</xdr:rowOff>
    </xdr:to>
    <xdr:pic>
      <xdr:nvPicPr>
        <xdr:cNvPr id="4101" name="Picture 16" descr="Forza_Italia">
          <a:extLst>
            <a:ext uri="{FF2B5EF4-FFF2-40B4-BE49-F238E27FC236}">
              <a16:creationId xmlns="" xmlns:a16="http://schemas.microsoft.com/office/drawing/2014/main" id="{00000000-0008-0000-0300-000005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791200" y="1266825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8</xdr:row>
      <xdr:rowOff>28575</xdr:rowOff>
    </xdr:from>
    <xdr:to>
      <xdr:col>6</xdr:col>
      <xdr:colOff>981075</xdr:colOff>
      <xdr:row>9</xdr:row>
      <xdr:rowOff>381000</xdr:rowOff>
    </xdr:to>
    <xdr:pic>
      <xdr:nvPicPr>
        <xdr:cNvPr id="4102" name="Picture 17" descr="il_popolo_toscano">
          <a:extLst>
            <a:ext uri="{FF2B5EF4-FFF2-40B4-BE49-F238E27FC236}">
              <a16:creationId xmlns="" xmlns:a16="http://schemas.microsoft.com/office/drawing/2014/main" id="{00000000-0008-0000-0300-000006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00725" y="2952750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6</xdr:row>
      <xdr:rowOff>19050</xdr:rowOff>
    </xdr:from>
    <xdr:to>
      <xdr:col>2</xdr:col>
      <xdr:colOff>1104900</xdr:colOff>
      <xdr:row>7</xdr:row>
      <xdr:rowOff>371475</xdr:rowOff>
    </xdr:to>
    <xdr:pic>
      <xdr:nvPicPr>
        <xdr:cNvPr id="4103" name="Picture 18" descr="Lega_nord">
          <a:extLst>
            <a:ext uri="{FF2B5EF4-FFF2-40B4-BE49-F238E27FC236}">
              <a16:creationId xmlns="" xmlns:a16="http://schemas.microsoft.com/office/drawing/2014/main" id="{00000000-0008-0000-0300-000007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66925" y="210502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</xdr:row>
      <xdr:rowOff>19050</xdr:rowOff>
    </xdr:from>
    <xdr:to>
      <xdr:col>6</xdr:col>
      <xdr:colOff>962025</xdr:colOff>
      <xdr:row>7</xdr:row>
      <xdr:rowOff>371475</xdr:rowOff>
    </xdr:to>
    <xdr:pic>
      <xdr:nvPicPr>
        <xdr:cNvPr id="4104" name="Picture 19" descr="Lega_Toscana">
          <a:extLst>
            <a:ext uri="{FF2B5EF4-FFF2-40B4-BE49-F238E27FC236}">
              <a16:creationId xmlns="" xmlns:a16="http://schemas.microsoft.com/office/drawing/2014/main" id="{00000000-0008-0000-0300-00000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00725" y="210502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</xdr:row>
      <xdr:rowOff>19050</xdr:rowOff>
    </xdr:from>
    <xdr:to>
      <xdr:col>2</xdr:col>
      <xdr:colOff>1085850</xdr:colOff>
      <xdr:row>5</xdr:row>
      <xdr:rowOff>371475</xdr:rowOff>
    </xdr:to>
    <xdr:pic>
      <xdr:nvPicPr>
        <xdr:cNvPr id="4105" name="Picture 20" descr="Liste_Civiche_meloni">
          <a:extLst>
            <a:ext uri="{FF2B5EF4-FFF2-40B4-BE49-F238E27FC236}">
              <a16:creationId xmlns=""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066925" y="1257300"/>
          <a:ext cx="7620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</xdr:row>
      <xdr:rowOff>19050</xdr:rowOff>
    </xdr:from>
    <xdr:to>
      <xdr:col>6</xdr:col>
      <xdr:colOff>971550</xdr:colOff>
      <xdr:row>3</xdr:row>
      <xdr:rowOff>371475</xdr:rowOff>
    </xdr:to>
    <xdr:pic>
      <xdr:nvPicPr>
        <xdr:cNvPr id="4106" name="Picture 21" descr="Movimento_5_stelle">
          <a:extLst>
            <a:ext uri="{FF2B5EF4-FFF2-40B4-BE49-F238E27FC236}">
              <a16:creationId xmlns=""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00725" y="409575"/>
          <a:ext cx="790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10</xdr:row>
      <xdr:rowOff>19050</xdr:rowOff>
    </xdr:from>
    <xdr:to>
      <xdr:col>6</xdr:col>
      <xdr:colOff>971550</xdr:colOff>
      <xdr:row>11</xdr:row>
      <xdr:rowOff>371475</xdr:rowOff>
    </xdr:to>
    <xdr:pic>
      <xdr:nvPicPr>
        <xdr:cNvPr id="4107" name="Picture 22" descr="Partito_Democratico">
          <a:extLst>
            <a:ext uri="{FF2B5EF4-FFF2-40B4-BE49-F238E27FC236}">
              <a16:creationId xmlns="" xmlns:a16="http://schemas.microsoft.com/office/drawing/2014/main" id="{00000000-0008-0000-0300-00000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810250" y="3800475"/>
          <a:ext cx="7810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5</xdr:row>
      <xdr:rowOff>38100</xdr:rowOff>
    </xdr:from>
    <xdr:to>
      <xdr:col>8</xdr:col>
      <xdr:colOff>104775</xdr:colOff>
      <xdr:row>5</xdr:row>
      <xdr:rowOff>457200</xdr:rowOff>
    </xdr:to>
    <xdr:pic>
      <xdr:nvPicPr>
        <xdr:cNvPr id="1025" name="Picture 12" descr="Si_toscana_sinistra">
          <a:extLst>
            <a:ext uri="{FF2B5EF4-FFF2-40B4-BE49-F238E27FC236}">
              <a16:creationId xmlns="" xmlns:a16="http://schemas.microsoft.com/office/drawing/2014/main" id="{00000000-0008-0000-04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0" y="1876425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142875</xdr:colOff>
      <xdr:row>5</xdr:row>
      <xdr:rowOff>38100</xdr:rowOff>
    </xdr:from>
    <xdr:to>
      <xdr:col>14</xdr:col>
      <xdr:colOff>114300</xdr:colOff>
      <xdr:row>5</xdr:row>
      <xdr:rowOff>457200</xdr:rowOff>
    </xdr:to>
    <xdr:pic>
      <xdr:nvPicPr>
        <xdr:cNvPr id="1026" name="Picture 13" descr="Passione_per_la_toscana">
          <a:extLst>
            <a:ext uri="{FF2B5EF4-FFF2-40B4-BE49-F238E27FC236}">
              <a16:creationId xmlns="" xmlns:a16="http://schemas.microsoft.com/office/drawing/2014/main" id="{00000000-0008-0000-04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91225" y="1876425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190500</xdr:colOff>
      <xdr:row>5</xdr:row>
      <xdr:rowOff>28575</xdr:rowOff>
    </xdr:from>
    <xdr:to>
      <xdr:col>16</xdr:col>
      <xdr:colOff>66675</xdr:colOff>
      <xdr:row>5</xdr:row>
      <xdr:rowOff>447675</xdr:rowOff>
    </xdr:to>
    <xdr:pic>
      <xdr:nvPicPr>
        <xdr:cNvPr id="1027" name="Picture 14" descr="Democrazia_Diretta">
          <a:extLst>
            <a:ext uri="{FF2B5EF4-FFF2-40B4-BE49-F238E27FC236}">
              <a16:creationId xmlns="" xmlns:a16="http://schemas.microsoft.com/office/drawing/2014/main" id="{00000000-0008-0000-04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81800" y="186690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161925</xdr:colOff>
      <xdr:row>5</xdr:row>
      <xdr:rowOff>47625</xdr:rowOff>
    </xdr:from>
    <xdr:to>
      <xdr:col>20</xdr:col>
      <xdr:colOff>76200</xdr:colOff>
      <xdr:row>5</xdr:row>
      <xdr:rowOff>466725</xdr:rowOff>
    </xdr:to>
    <xdr:pic>
      <xdr:nvPicPr>
        <xdr:cNvPr id="1028" name="Picture 15" descr="Forza_Italia">
          <a:extLst>
            <a:ext uri="{FF2B5EF4-FFF2-40B4-BE49-F238E27FC236}">
              <a16:creationId xmlns="" xmlns:a16="http://schemas.microsoft.com/office/drawing/2014/main" id="{00000000-0008-0000-04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353425" y="1885950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180975</xdr:colOff>
      <xdr:row>5</xdr:row>
      <xdr:rowOff>38100</xdr:rowOff>
    </xdr:from>
    <xdr:to>
      <xdr:col>24</xdr:col>
      <xdr:colOff>104775</xdr:colOff>
      <xdr:row>5</xdr:row>
      <xdr:rowOff>457200</xdr:rowOff>
    </xdr:to>
    <xdr:pic>
      <xdr:nvPicPr>
        <xdr:cNvPr id="1029" name="Picture 16" descr="il_popolo_toscano">
          <a:extLst>
            <a:ext uri="{FF2B5EF4-FFF2-40B4-BE49-F238E27FC236}">
              <a16:creationId xmlns="" xmlns:a16="http://schemas.microsoft.com/office/drawing/2014/main" id="{00000000-0008-0000-04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896475" y="1876425"/>
          <a:ext cx="4286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161925</xdr:colOff>
      <xdr:row>5</xdr:row>
      <xdr:rowOff>38100</xdr:rowOff>
    </xdr:from>
    <xdr:to>
      <xdr:col>12</xdr:col>
      <xdr:colOff>9525</xdr:colOff>
      <xdr:row>5</xdr:row>
      <xdr:rowOff>457200</xdr:rowOff>
    </xdr:to>
    <xdr:pic>
      <xdr:nvPicPr>
        <xdr:cNvPr id="1030" name="Picture 17" descr="Lega_nord">
          <a:extLst>
            <a:ext uri="{FF2B5EF4-FFF2-40B4-BE49-F238E27FC236}">
              <a16:creationId xmlns="" xmlns:a16="http://schemas.microsoft.com/office/drawing/2014/main" id="{00000000-0008-0000-04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257800" y="18764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171450</xdr:colOff>
      <xdr:row>5</xdr:row>
      <xdr:rowOff>47625</xdr:rowOff>
    </xdr:from>
    <xdr:to>
      <xdr:col>22</xdr:col>
      <xdr:colOff>123825</xdr:colOff>
      <xdr:row>5</xdr:row>
      <xdr:rowOff>466725</xdr:rowOff>
    </xdr:to>
    <xdr:pic>
      <xdr:nvPicPr>
        <xdr:cNvPr id="1031" name="Picture 18" descr="Lega_Toscana">
          <a:extLst>
            <a:ext uri="{FF2B5EF4-FFF2-40B4-BE49-F238E27FC236}">
              <a16:creationId xmlns="" xmlns:a16="http://schemas.microsoft.com/office/drawing/2014/main" id="{00000000-0008-0000-04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124950" y="188595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180975</xdr:colOff>
      <xdr:row>5</xdr:row>
      <xdr:rowOff>47625</xdr:rowOff>
    </xdr:from>
    <xdr:to>
      <xdr:col>10</xdr:col>
      <xdr:colOff>85725</xdr:colOff>
      <xdr:row>5</xdr:row>
      <xdr:rowOff>466725</xdr:rowOff>
    </xdr:to>
    <xdr:pic>
      <xdr:nvPicPr>
        <xdr:cNvPr id="1032" name="Picture 19" descr="Liste_Civiche_meloni">
          <a:extLst>
            <a:ext uri="{FF2B5EF4-FFF2-40B4-BE49-F238E27FC236}">
              <a16:creationId xmlns="" xmlns:a16="http://schemas.microsoft.com/office/drawing/2014/main" id="{00000000-0008-0000-04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505325" y="1885950"/>
          <a:ext cx="4000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5</xdr:row>
      <xdr:rowOff>38100</xdr:rowOff>
    </xdr:from>
    <xdr:to>
      <xdr:col>18</xdr:col>
      <xdr:colOff>19050</xdr:colOff>
      <xdr:row>5</xdr:row>
      <xdr:rowOff>457200</xdr:rowOff>
    </xdr:to>
    <xdr:pic>
      <xdr:nvPicPr>
        <xdr:cNvPr id="1033" name="Picture 20" descr="Movimento_5_stelle">
          <a:extLst>
            <a:ext uri="{FF2B5EF4-FFF2-40B4-BE49-F238E27FC236}">
              <a16:creationId xmlns="" xmlns:a16="http://schemas.microsoft.com/office/drawing/2014/main" id="{00000000-0008-0000-04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591425" y="1876425"/>
          <a:ext cx="4191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180975</xdr:colOff>
      <xdr:row>5</xdr:row>
      <xdr:rowOff>38100</xdr:rowOff>
    </xdr:from>
    <xdr:to>
      <xdr:col>26</xdr:col>
      <xdr:colOff>85725</xdr:colOff>
      <xdr:row>5</xdr:row>
      <xdr:rowOff>457200</xdr:rowOff>
    </xdr:to>
    <xdr:pic>
      <xdr:nvPicPr>
        <xdr:cNvPr id="1034" name="Picture 21" descr="Partito_Democratico">
          <a:extLst>
            <a:ext uri="{FF2B5EF4-FFF2-40B4-BE49-F238E27FC236}">
              <a16:creationId xmlns="" xmlns:a16="http://schemas.microsoft.com/office/drawing/2014/main" id="{00000000-0008-0000-04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677525" y="1876425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K30"/>
  <sheetViews>
    <sheetView showGridLines="0" workbookViewId="0">
      <selection activeCell="C15" sqref="C15"/>
    </sheetView>
  </sheetViews>
  <sheetFormatPr defaultRowHeight="12.75" x14ac:dyDescent="0.2"/>
  <cols>
    <col min="1" max="1" width="3.85546875" style="8" customWidth="1"/>
    <col min="2" max="2" width="51.7109375" style="8" customWidth="1"/>
    <col min="3" max="3" width="55.85546875" customWidth="1"/>
    <col min="4" max="4" width="12.28515625" customWidth="1"/>
    <col min="5" max="5" width="12.5703125" style="8" customWidth="1"/>
    <col min="6" max="6" width="1.85546875" customWidth="1"/>
    <col min="7" max="7" width="10.85546875" customWidth="1"/>
    <col min="8" max="8" width="8.28515625" customWidth="1"/>
    <col min="9" max="9" width="10.7109375" customWidth="1"/>
    <col min="10" max="10" width="11" customWidth="1"/>
  </cols>
  <sheetData>
    <row r="1" spans="1:11" ht="27.75" customHeight="1" x14ac:dyDescent="0.25">
      <c r="A1" s="221" t="s">
        <v>0</v>
      </c>
      <c r="B1" s="244" t="s">
        <v>1</v>
      </c>
      <c r="C1" s="244"/>
      <c r="D1" s="222" t="s">
        <v>2</v>
      </c>
      <c r="E1" s="222" t="s">
        <v>3</v>
      </c>
      <c r="F1" s="206"/>
      <c r="G1" s="206"/>
      <c r="H1" s="206"/>
      <c r="I1" s="206"/>
      <c r="J1" s="6"/>
      <c r="K1" s="6"/>
    </row>
    <row r="2" spans="1:11" s="51" customFormat="1" ht="16.5" customHeight="1" x14ac:dyDescent="0.2">
      <c r="A2" s="223" t="s">
        <v>4</v>
      </c>
      <c r="B2" s="245" t="s">
        <v>5</v>
      </c>
      <c r="C2" s="245"/>
      <c r="D2" s="224">
        <f>DettaglioPresidente!AG35</f>
        <v>23</v>
      </c>
      <c r="E2" s="225">
        <v>23</v>
      </c>
      <c r="F2" s="207"/>
      <c r="G2" s="207"/>
      <c r="H2" s="207"/>
      <c r="I2" s="207"/>
      <c r="J2" s="50"/>
      <c r="K2" s="50"/>
    </row>
    <row r="3" spans="1:11" ht="18" customHeight="1" x14ac:dyDescent="0.2">
      <c r="A3" s="226"/>
      <c r="B3" s="234" t="s">
        <v>6</v>
      </c>
      <c r="C3" s="227" t="s">
        <v>7</v>
      </c>
      <c r="D3" s="228" t="s">
        <v>8</v>
      </c>
      <c r="E3" s="229" t="s">
        <v>9</v>
      </c>
      <c r="F3" s="206"/>
      <c r="G3" s="208"/>
      <c r="H3" s="206"/>
      <c r="I3" s="206"/>
      <c r="J3" s="6"/>
      <c r="K3" s="6"/>
    </row>
    <row r="4" spans="1:11" ht="38.25" customHeight="1" x14ac:dyDescent="0.2">
      <c r="A4" s="243">
        <v>1</v>
      </c>
      <c r="B4" s="235"/>
      <c r="C4" s="232" t="s">
        <v>10</v>
      </c>
      <c r="D4" s="241">
        <f>DettaglioPresidente!I32</f>
        <v>322</v>
      </c>
      <c r="E4" s="242">
        <f>DettaglioPresidente!K32</f>
        <v>3.7616822429906542E-2</v>
      </c>
      <c r="F4" s="208"/>
      <c r="G4" s="206"/>
      <c r="H4" s="206"/>
      <c r="I4" s="206"/>
      <c r="J4" s="6"/>
      <c r="K4" s="6"/>
    </row>
    <row r="5" spans="1:11" ht="30" customHeight="1" x14ac:dyDescent="0.2">
      <c r="A5" s="243"/>
      <c r="B5" s="236"/>
      <c r="C5" s="233" t="s">
        <v>11</v>
      </c>
      <c r="D5" s="241"/>
      <c r="E5" s="242"/>
      <c r="F5" s="208"/>
      <c r="G5" s="206"/>
      <c r="H5" s="208"/>
      <c r="I5" s="206"/>
      <c r="J5" s="6"/>
      <c r="K5" s="6"/>
    </row>
    <row r="6" spans="1:11" ht="39" customHeight="1" x14ac:dyDescent="0.2">
      <c r="A6" s="243">
        <v>2</v>
      </c>
      <c r="B6" s="235"/>
      <c r="C6" s="232" t="s">
        <v>12</v>
      </c>
      <c r="D6" s="241">
        <f>DettaglioPresidente!L32</f>
        <v>1688</v>
      </c>
      <c r="E6" s="242">
        <f>DettaglioPresidente!N32</f>
        <v>0.197196261682243</v>
      </c>
      <c r="F6" s="208"/>
      <c r="G6" s="208"/>
      <c r="H6" s="206"/>
      <c r="I6" s="206"/>
      <c r="J6" s="6"/>
      <c r="K6" s="6"/>
    </row>
    <row r="7" spans="1:11" ht="26.25" customHeight="1" x14ac:dyDescent="0.2">
      <c r="A7" s="243"/>
      <c r="B7" s="236"/>
      <c r="C7" s="233" t="s">
        <v>13</v>
      </c>
      <c r="D7" s="241"/>
      <c r="E7" s="242"/>
      <c r="F7" s="206"/>
      <c r="G7" s="208"/>
      <c r="H7" s="206"/>
      <c r="I7" s="206"/>
      <c r="J7" s="6"/>
      <c r="K7" s="6"/>
    </row>
    <row r="8" spans="1:11" ht="39" customHeight="1" x14ac:dyDescent="0.2">
      <c r="A8" s="243">
        <v>3</v>
      </c>
      <c r="B8" s="235"/>
      <c r="C8" s="232" t="s">
        <v>14</v>
      </c>
      <c r="D8" s="241">
        <f>DettaglioPresidente!O$32</f>
        <v>45</v>
      </c>
      <c r="E8" s="242">
        <f>DettaglioPresidente!Q32</f>
        <v>5.2570093457943922E-3</v>
      </c>
      <c r="F8" s="206"/>
      <c r="G8" s="206"/>
      <c r="H8" s="206"/>
      <c r="I8" s="206"/>
      <c r="J8" s="6"/>
      <c r="K8" s="6"/>
    </row>
    <row r="9" spans="1:11" ht="28.5" customHeight="1" x14ac:dyDescent="0.2">
      <c r="A9" s="243"/>
      <c r="B9" s="236"/>
      <c r="C9" s="233" t="s">
        <v>15</v>
      </c>
      <c r="D9" s="241"/>
      <c r="E9" s="242"/>
      <c r="F9" s="206"/>
      <c r="G9" s="208"/>
      <c r="H9" s="206"/>
      <c r="I9" s="206"/>
      <c r="J9" s="6"/>
      <c r="K9" s="6"/>
    </row>
    <row r="10" spans="1:11" ht="45.75" customHeight="1" x14ac:dyDescent="0.2">
      <c r="A10" s="243">
        <v>4</v>
      </c>
      <c r="B10" s="235"/>
      <c r="C10" s="232" t="s">
        <v>16</v>
      </c>
      <c r="D10" s="241">
        <f>DettaglioPresidente!R32</f>
        <v>50</v>
      </c>
      <c r="E10" s="242">
        <f>+DettaglioPresidente!T32</f>
        <v>5.8411214953271026E-3</v>
      </c>
      <c r="F10" s="208"/>
      <c r="G10" s="206"/>
      <c r="H10" s="206"/>
      <c r="I10" s="206"/>
      <c r="J10" s="6"/>
      <c r="K10" s="6"/>
    </row>
    <row r="11" spans="1:11" ht="21.75" customHeight="1" x14ac:dyDescent="0.2">
      <c r="A11" s="243"/>
      <c r="B11" s="236"/>
      <c r="C11" s="233" t="s">
        <v>17</v>
      </c>
      <c r="D11" s="241"/>
      <c r="E11" s="242"/>
      <c r="F11" s="206"/>
      <c r="G11" s="206"/>
      <c r="H11" s="206"/>
      <c r="I11" s="206"/>
      <c r="J11" s="6"/>
      <c r="K11" s="6"/>
    </row>
    <row r="12" spans="1:11" ht="25.5" customHeight="1" x14ac:dyDescent="0.2">
      <c r="A12" s="243">
        <v>5</v>
      </c>
      <c r="B12" s="235"/>
      <c r="C12" s="232" t="s">
        <v>18</v>
      </c>
      <c r="D12" s="241">
        <f>+DettaglioPresidente!U32</f>
        <v>1202</v>
      </c>
      <c r="E12" s="242">
        <f>+DettaglioPresidente!W32</f>
        <v>0.14042056074766354</v>
      </c>
      <c r="F12" s="206"/>
      <c r="G12" s="206"/>
      <c r="H12" s="206"/>
      <c r="I12" s="206"/>
      <c r="J12" s="6"/>
      <c r="K12" s="6"/>
    </row>
    <row r="13" spans="1:11" ht="41.25" customHeight="1" x14ac:dyDescent="0.2">
      <c r="A13" s="243"/>
      <c r="B13" s="236"/>
      <c r="C13" s="233" t="s">
        <v>19</v>
      </c>
      <c r="D13" s="241"/>
      <c r="E13" s="242"/>
      <c r="F13" s="208"/>
      <c r="G13" s="208"/>
      <c r="H13" s="206"/>
      <c r="I13" s="206"/>
      <c r="J13" s="6"/>
      <c r="K13" s="6"/>
    </row>
    <row r="14" spans="1:11" ht="30" customHeight="1" x14ac:dyDescent="0.2">
      <c r="A14" s="243">
        <v>6</v>
      </c>
      <c r="B14" s="235"/>
      <c r="C14" s="232" t="s">
        <v>20</v>
      </c>
      <c r="D14" s="241">
        <f>+DettaglioPresidente!X32</f>
        <v>1011</v>
      </c>
      <c r="E14" s="242">
        <f>+DettaglioPresidente!Z32</f>
        <v>0.11810747663551402</v>
      </c>
      <c r="F14" s="206"/>
      <c r="G14" s="206"/>
      <c r="H14" s="206"/>
      <c r="I14" s="206"/>
      <c r="J14" s="6"/>
      <c r="K14" s="6"/>
    </row>
    <row r="15" spans="1:11" ht="41.25" customHeight="1" x14ac:dyDescent="0.2">
      <c r="A15" s="243"/>
      <c r="B15" s="236"/>
      <c r="C15" s="233" t="s">
        <v>21</v>
      </c>
      <c r="D15" s="241"/>
      <c r="E15" s="242"/>
      <c r="F15" s="208"/>
      <c r="G15" s="208"/>
      <c r="H15" s="206"/>
      <c r="I15" s="206"/>
      <c r="J15" s="6"/>
      <c r="K15" s="6"/>
    </row>
    <row r="16" spans="1:11" ht="41.25" customHeight="1" x14ac:dyDescent="0.2">
      <c r="A16" s="243">
        <v>7</v>
      </c>
      <c r="B16" s="235"/>
      <c r="C16" s="232" t="s">
        <v>22</v>
      </c>
      <c r="D16" s="241">
        <f>+DettaglioPresidente!AA32</f>
        <v>4242</v>
      </c>
      <c r="E16" s="242">
        <f>+DettaglioPresidente!AC32</f>
        <v>0.4955607476635514</v>
      </c>
      <c r="F16" s="208"/>
      <c r="G16" s="208"/>
      <c r="H16" s="206"/>
      <c r="I16" s="206"/>
      <c r="J16" s="6"/>
      <c r="K16" s="6"/>
    </row>
    <row r="17" spans="1:11" ht="30" customHeight="1" x14ac:dyDescent="0.2">
      <c r="A17" s="243"/>
      <c r="B17" s="236"/>
      <c r="C17" s="233" t="s">
        <v>23</v>
      </c>
      <c r="D17" s="241"/>
      <c r="E17" s="242"/>
      <c r="F17" s="208"/>
      <c r="G17" s="208"/>
      <c r="H17" s="206"/>
      <c r="I17" s="206"/>
      <c r="J17" s="6"/>
      <c r="K17" s="6"/>
    </row>
    <row r="18" spans="1:11" ht="15.75" x14ac:dyDescent="0.2">
      <c r="A18" s="247" t="s">
        <v>24</v>
      </c>
      <c r="B18" s="248"/>
      <c r="C18" s="247"/>
      <c r="D18" s="40">
        <f>D4+D6+D8+D10+D12+D14+D16</f>
        <v>8560</v>
      </c>
      <c r="E18" s="230">
        <f>IF(D19=0,,D18/D$19)</f>
        <v>0.95079417971787183</v>
      </c>
      <c r="F18" s="206"/>
      <c r="G18" s="206"/>
      <c r="H18" s="206"/>
      <c r="I18" s="206"/>
      <c r="J18" s="6"/>
      <c r="K18" s="6"/>
    </row>
    <row r="19" spans="1:11" ht="15.75" x14ac:dyDescent="0.2">
      <c r="A19" s="250" t="s">
        <v>25</v>
      </c>
      <c r="B19" s="250"/>
      <c r="C19" s="250"/>
      <c r="D19" s="41">
        <f>DettaglioPresidente!H32</f>
        <v>9003</v>
      </c>
      <c r="E19" s="231">
        <f>+DettaglioPresidente!H33</f>
        <v>0.50220338037596923</v>
      </c>
      <c r="F19" s="206"/>
      <c r="G19" s="206"/>
      <c r="H19" s="206"/>
      <c r="I19" s="206"/>
      <c r="J19" s="6"/>
      <c r="K19" s="6"/>
    </row>
    <row r="20" spans="1:11" ht="15.75" x14ac:dyDescent="0.2">
      <c r="A20" s="249" t="s">
        <v>26</v>
      </c>
      <c r="B20" s="249"/>
      <c r="C20" s="249"/>
      <c r="D20" s="40">
        <f>DettaglioPresidente!AF32</f>
        <v>0</v>
      </c>
      <c r="E20" s="230">
        <f>IF(D23=0,,D20/D$23)</f>
        <v>0</v>
      </c>
      <c r="F20" s="206"/>
      <c r="G20" s="206"/>
      <c r="H20" s="209"/>
      <c r="I20" s="206"/>
      <c r="J20" s="6"/>
      <c r="K20" s="6"/>
    </row>
    <row r="21" spans="1:11" ht="15.75" x14ac:dyDescent="0.2">
      <c r="A21" s="246" t="s">
        <v>27</v>
      </c>
      <c r="B21" s="246"/>
      <c r="C21" s="246"/>
      <c r="D21" s="41">
        <f>DettaglioPresidente!AG32</f>
        <v>143</v>
      </c>
      <c r="E21" s="231">
        <f>IF(D23=0,,D21/D$23)</f>
        <v>1.5883594357436411E-2</v>
      </c>
      <c r="F21" s="206"/>
      <c r="G21" s="206"/>
      <c r="H21" s="206"/>
      <c r="I21" s="206"/>
      <c r="J21" s="6"/>
      <c r="K21" s="6"/>
    </row>
    <row r="22" spans="1:11" ht="15.75" x14ac:dyDescent="0.2">
      <c r="A22" s="249" t="s">
        <v>28</v>
      </c>
      <c r="B22" s="249"/>
      <c r="C22" s="249"/>
      <c r="D22" s="40">
        <f>DettaglioPresidente!AH32</f>
        <v>300</v>
      </c>
      <c r="E22" s="230">
        <f>IF(D23=0,,D22/D$23)</f>
        <v>3.3322225924691772E-2</v>
      </c>
      <c r="F22" s="206"/>
      <c r="G22" s="206"/>
      <c r="H22" s="206"/>
      <c r="I22" s="206"/>
      <c r="J22" s="6"/>
      <c r="K22" s="6"/>
    </row>
    <row r="23" spans="1:11" ht="15.75" x14ac:dyDescent="0.2">
      <c r="A23" s="246" t="s">
        <v>29</v>
      </c>
      <c r="B23" s="246"/>
      <c r="C23" s="246"/>
      <c r="D23" s="41">
        <f>D18+D20+D22+D21</f>
        <v>9003</v>
      </c>
      <c r="E23" s="41">
        <f>+D19</f>
        <v>9003</v>
      </c>
      <c r="F23" s="206"/>
      <c r="G23" s="206"/>
      <c r="H23" s="206"/>
      <c r="I23" s="206"/>
      <c r="J23" s="6"/>
      <c r="K23" s="6"/>
    </row>
    <row r="24" spans="1:11" ht="12.75" customHeight="1" x14ac:dyDescent="0.2">
      <c r="A24" s="210"/>
      <c r="B24" s="210"/>
      <c r="C24" s="206"/>
      <c r="D24" s="206"/>
      <c r="E24" s="210"/>
      <c r="F24" s="209"/>
      <c r="G24" s="7" t="s">
        <v>30</v>
      </c>
      <c r="H24" s="7" t="s">
        <v>31</v>
      </c>
      <c r="I24" s="7" t="s">
        <v>32</v>
      </c>
      <c r="J24" s="7" t="s">
        <v>33</v>
      </c>
      <c r="K24" s="6"/>
    </row>
    <row r="25" spans="1:11" ht="12.75" customHeight="1" x14ac:dyDescent="0.2">
      <c r="A25" s="210"/>
      <c r="B25" s="210"/>
      <c r="C25" s="211"/>
      <c r="D25" s="206"/>
      <c r="E25" s="210"/>
      <c r="F25" s="212"/>
      <c r="G25" s="9">
        <f>E6</f>
        <v>0.197196261682243</v>
      </c>
      <c r="H25" s="9">
        <f>E8</f>
        <v>5.2570093457943922E-3</v>
      </c>
      <c r="I25" s="9" t="e">
        <f>#REF!</f>
        <v>#REF!</v>
      </c>
      <c r="J25" s="9" t="e">
        <f>#REF!</f>
        <v>#REF!</v>
      </c>
      <c r="K25" s="6"/>
    </row>
    <row r="26" spans="1:11" x14ac:dyDescent="0.2">
      <c r="A26" s="210"/>
      <c r="B26" s="210"/>
      <c r="C26" s="208"/>
      <c r="D26" s="208"/>
      <c r="E26" s="210"/>
      <c r="F26" s="208"/>
    </row>
    <row r="27" spans="1:11" x14ac:dyDescent="0.2">
      <c r="A27" s="210"/>
      <c r="B27" s="210"/>
      <c r="C27" s="208"/>
      <c r="D27" s="208"/>
      <c r="E27" s="210"/>
      <c r="F27" s="208"/>
    </row>
    <row r="28" spans="1:11" x14ac:dyDescent="0.2">
      <c r="A28" s="210"/>
      <c r="B28" s="210"/>
      <c r="C28" s="208"/>
      <c r="D28" s="208"/>
      <c r="E28" s="210"/>
      <c r="F28" s="208"/>
    </row>
    <row r="29" spans="1:11" x14ac:dyDescent="0.2">
      <c r="A29" s="210"/>
      <c r="B29" s="210"/>
      <c r="C29" s="208"/>
      <c r="D29" s="208"/>
      <c r="E29" s="210"/>
      <c r="F29" s="208"/>
    </row>
    <row r="30" spans="1:11" x14ac:dyDescent="0.2">
      <c r="A30" s="210"/>
      <c r="B30" s="210"/>
      <c r="C30" s="208"/>
      <c r="D30" s="208"/>
      <c r="E30" s="210"/>
      <c r="F30" s="208"/>
    </row>
  </sheetData>
  <mergeCells count="29">
    <mergeCell ref="A12:A13"/>
    <mergeCell ref="A23:C23"/>
    <mergeCell ref="A18:C18"/>
    <mergeCell ref="A22:C22"/>
    <mergeCell ref="A19:C19"/>
    <mergeCell ref="A20:C20"/>
    <mergeCell ref="A21:C21"/>
    <mergeCell ref="A16:A17"/>
    <mergeCell ref="B1:C1"/>
    <mergeCell ref="B2:C2"/>
    <mergeCell ref="E6:E7"/>
    <mergeCell ref="D10:D11"/>
    <mergeCell ref="E10:E11"/>
    <mergeCell ref="D16:D17"/>
    <mergeCell ref="E16:E17"/>
    <mergeCell ref="A4:A5"/>
    <mergeCell ref="D4:D5"/>
    <mergeCell ref="E4:E5"/>
    <mergeCell ref="A6:A7"/>
    <mergeCell ref="A8:A9"/>
    <mergeCell ref="D6:D7"/>
    <mergeCell ref="D8:D9"/>
    <mergeCell ref="E8:E9"/>
    <mergeCell ref="D14:D15"/>
    <mergeCell ref="E14:E15"/>
    <mergeCell ref="D12:D13"/>
    <mergeCell ref="E12:E13"/>
    <mergeCell ref="A10:A11"/>
    <mergeCell ref="A14:A15"/>
  </mergeCells>
  <phoneticPr fontId="0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87" orientation="landscape" r:id="rId1"/>
  <headerFooter alignWithMargins="0"/>
  <drawing r:id="rId2"/>
  <webPublishItems count="1">
    <webPublishItem id="18699" divId="Comune2011_18699" sourceType="printArea" destinationFile="C:\elezioni2011\risultati\Sindaco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AN35"/>
  <sheetViews>
    <sheetView tabSelected="1" topLeftCell="G1" workbookViewId="0">
      <pane ySplit="6" topLeftCell="A11" activePane="bottomLeft" state="frozen"/>
      <selection sqref="A1:E21"/>
      <selection pane="bottomLeft" activeCell="AI31" sqref="AI31"/>
    </sheetView>
  </sheetViews>
  <sheetFormatPr defaultRowHeight="12.75" x14ac:dyDescent="0.2"/>
  <cols>
    <col min="1" max="1" width="4.140625" customWidth="1"/>
    <col min="2" max="2" width="21.5703125" customWidth="1"/>
    <col min="3" max="4" width="7" bestFit="1" customWidth="1"/>
    <col min="5" max="5" width="8.28515625" bestFit="1" customWidth="1"/>
    <col min="7" max="8" width="9" bestFit="1" customWidth="1"/>
    <col min="9" max="9" width="10.140625" customWidth="1"/>
    <col min="10" max="10" width="5.28515625" hidden="1" customWidth="1"/>
    <col min="11" max="11" width="10.42578125" bestFit="1" customWidth="1"/>
    <col min="12" max="12" width="9.28515625" customWidth="1"/>
    <col min="13" max="13" width="10.85546875" hidden="1" customWidth="1"/>
    <col min="14" max="14" width="10.42578125" bestFit="1" customWidth="1"/>
    <col min="15" max="15" width="8.5703125" customWidth="1"/>
    <col min="16" max="16" width="9.7109375" hidden="1" customWidth="1"/>
    <col min="17" max="17" width="12" customWidth="1"/>
    <col min="18" max="18" width="10.7109375" customWidth="1"/>
    <col min="19" max="19" width="10.42578125" hidden="1" customWidth="1"/>
    <col min="20" max="20" width="10.5703125" bestFit="1" customWidth="1"/>
    <col min="21" max="21" width="8.85546875" customWidth="1"/>
    <col min="22" max="22" width="10.5703125" hidden="1" customWidth="1"/>
    <col min="23" max="23" width="10.5703125" bestFit="1" customWidth="1"/>
    <col min="24" max="24" width="9.7109375" customWidth="1"/>
    <col min="25" max="25" width="0" hidden="1" customWidth="1"/>
    <col min="26" max="26" width="14.28515625" customWidth="1"/>
    <col min="27" max="27" width="11.140625" customWidth="1"/>
    <col min="28" max="28" width="11.7109375" hidden="1" customWidth="1"/>
    <col min="29" max="29" width="14.28515625" customWidth="1"/>
    <col min="30" max="30" width="13.42578125" customWidth="1"/>
    <col min="31" max="31" width="9" customWidth="1"/>
    <col min="32" max="32" width="9.42578125" bestFit="1" customWidth="1"/>
    <col min="33" max="33" width="8.5703125" customWidth="1"/>
    <col min="34" max="35" width="8.7109375" customWidth="1"/>
    <col min="36" max="36" width="10.28515625" customWidth="1"/>
    <col min="37" max="37" width="6.42578125" customWidth="1"/>
    <col min="38" max="38" width="6" customWidth="1"/>
    <col min="39" max="40" width="9.28515625" bestFit="1" customWidth="1"/>
  </cols>
  <sheetData>
    <row r="1" spans="1:40" ht="19.5" x14ac:dyDescent="0.3">
      <c r="A1" s="254" t="s">
        <v>34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6"/>
      <c r="AK1" s="82"/>
      <c r="AL1" s="83"/>
      <c r="AM1" s="83"/>
      <c r="AN1" s="83"/>
    </row>
    <row r="2" spans="1:40" ht="15.75" x14ac:dyDescent="0.25">
      <c r="A2" s="257" t="s">
        <v>35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58"/>
      <c r="AF2" s="258"/>
      <c r="AG2" s="258"/>
      <c r="AH2" s="258"/>
      <c r="AI2" s="258"/>
      <c r="AJ2" s="259"/>
      <c r="AK2" s="84"/>
      <c r="AL2" s="83"/>
      <c r="AM2" s="83"/>
      <c r="AN2" s="83"/>
    </row>
    <row r="3" spans="1:40" ht="13.5" thickBot="1" x14ac:dyDescent="0.25">
      <c r="A3" s="85"/>
      <c r="B3" s="237"/>
      <c r="C3" s="237"/>
      <c r="D3" s="237"/>
      <c r="E3" s="237"/>
      <c r="F3" s="237"/>
      <c r="G3" s="237"/>
      <c r="H3" s="237"/>
      <c r="I3" s="251" t="s">
        <v>36</v>
      </c>
      <c r="J3" s="251"/>
      <c r="K3" s="251"/>
      <c r="L3" s="251"/>
      <c r="M3" s="237">
        <f>COUNTIF(U8:U31,"&gt;0")</f>
        <v>23</v>
      </c>
      <c r="N3" s="240">
        <f>+COUNT(X8:X31)</f>
        <v>23</v>
      </c>
      <c r="O3" s="237" t="s">
        <v>37</v>
      </c>
      <c r="P3" s="237"/>
      <c r="Q3" s="237"/>
      <c r="R3" s="251"/>
      <c r="S3" s="251"/>
      <c r="T3" s="251"/>
      <c r="U3" s="251"/>
      <c r="V3" s="237">
        <f>COUNTIF(U8:U31,"&gt;0")</f>
        <v>23</v>
      </c>
      <c r="W3" s="237"/>
      <c r="X3" s="237"/>
      <c r="Y3" s="237"/>
      <c r="Z3" s="237" t="str">
        <f>"Scrutinati Maschi " &amp; AM32 &amp; " su " &amp; F32</f>
        <v>Scrutinati Maschi 4532 su 4532</v>
      </c>
      <c r="AA3" s="237"/>
      <c r="AB3" s="237"/>
      <c r="AC3" s="237"/>
      <c r="AD3" s="237"/>
      <c r="AE3" s="237"/>
      <c r="AF3" s="237" t="str">
        <f>"Scrutinati Femmine " &amp; AN32 &amp; " su " &amp; G32</f>
        <v>Scrutinati Femmine 4471 su 4471</v>
      </c>
      <c r="AG3" s="237"/>
      <c r="AH3" s="237"/>
      <c r="AI3" s="237"/>
      <c r="AJ3" s="86"/>
      <c r="AK3" s="87"/>
      <c r="AL3" s="88"/>
      <c r="AM3" s="83"/>
      <c r="AN3" s="83"/>
    </row>
    <row r="4" spans="1:40" ht="42.75" customHeight="1" thickBot="1" x14ac:dyDescent="0.25">
      <c r="A4" s="89" t="s">
        <v>38</v>
      </c>
      <c r="B4" s="90" t="s">
        <v>39</v>
      </c>
      <c r="C4" s="260" t="s">
        <v>40</v>
      </c>
      <c r="D4" s="261"/>
      <c r="E4" s="262"/>
      <c r="F4" s="260" t="s">
        <v>41</v>
      </c>
      <c r="G4" s="261"/>
      <c r="H4" s="262"/>
      <c r="I4" s="264"/>
      <c r="J4" s="264"/>
      <c r="K4" s="265"/>
      <c r="L4" s="252"/>
      <c r="M4" s="253"/>
      <c r="N4" s="266"/>
      <c r="O4" s="252"/>
      <c r="P4" s="253"/>
      <c r="Q4" s="253"/>
      <c r="R4" s="252"/>
      <c r="S4" s="253"/>
      <c r="T4" s="266"/>
      <c r="U4" s="252"/>
      <c r="V4" s="253"/>
      <c r="W4" s="266"/>
      <c r="X4" s="252"/>
      <c r="Y4" s="253"/>
      <c r="Z4" s="253"/>
      <c r="AA4" s="267"/>
      <c r="AB4" s="268"/>
      <c r="AC4" s="268"/>
      <c r="AD4" s="263" t="s">
        <v>42</v>
      </c>
      <c r="AE4" s="264"/>
      <c r="AF4" s="264"/>
      <c r="AG4" s="264"/>
      <c r="AH4" s="264"/>
      <c r="AI4" s="264"/>
      <c r="AJ4" s="265"/>
      <c r="AK4" s="91"/>
      <c r="AL4" s="88"/>
      <c r="AM4" s="83"/>
      <c r="AN4" s="83"/>
    </row>
    <row r="5" spans="1:40" ht="12.75" customHeight="1" x14ac:dyDescent="0.2">
      <c r="A5" s="92"/>
      <c r="B5" s="93"/>
      <c r="C5" s="94" t="s">
        <v>43</v>
      </c>
      <c r="D5" s="95" t="s">
        <v>44</v>
      </c>
      <c r="E5" s="96" t="s">
        <v>45</v>
      </c>
      <c r="F5" s="94" t="s">
        <v>43</v>
      </c>
      <c r="G5" s="95" t="s">
        <v>44</v>
      </c>
      <c r="H5" s="96" t="s">
        <v>45</v>
      </c>
      <c r="I5" s="267" t="s">
        <v>46</v>
      </c>
      <c r="J5" s="271"/>
      <c r="K5" s="272"/>
      <c r="L5" s="267" t="s">
        <v>47</v>
      </c>
      <c r="M5" s="268"/>
      <c r="N5" s="272"/>
      <c r="O5" s="267" t="s">
        <v>48</v>
      </c>
      <c r="P5" s="268"/>
      <c r="Q5" s="268"/>
      <c r="R5" s="267" t="s">
        <v>49</v>
      </c>
      <c r="S5" s="271"/>
      <c r="T5" s="272"/>
      <c r="U5" s="267" t="s">
        <v>50</v>
      </c>
      <c r="V5" s="268"/>
      <c r="W5" s="272"/>
      <c r="X5" s="267" t="s">
        <v>51</v>
      </c>
      <c r="Y5" s="268"/>
      <c r="Z5" s="268"/>
      <c r="AA5" s="267" t="s">
        <v>52</v>
      </c>
      <c r="AB5" s="268"/>
      <c r="AC5" s="268"/>
      <c r="AD5" s="276"/>
      <c r="AE5" s="277"/>
      <c r="AF5" s="277"/>
      <c r="AG5" s="277"/>
      <c r="AH5" s="277"/>
      <c r="AI5" s="277"/>
      <c r="AJ5" s="278"/>
      <c r="AK5" s="97"/>
      <c r="AL5" s="88"/>
      <c r="AM5" s="83"/>
      <c r="AN5" s="83"/>
    </row>
    <row r="6" spans="1:40" ht="88.5" customHeight="1" thickBot="1" x14ac:dyDescent="0.25">
      <c r="A6" s="98"/>
      <c r="B6" s="99"/>
      <c r="C6" s="100"/>
      <c r="D6" s="101"/>
      <c r="E6" s="102"/>
      <c r="F6" s="100"/>
      <c r="G6" s="101"/>
      <c r="H6" s="102"/>
      <c r="I6" s="273"/>
      <c r="J6" s="274"/>
      <c r="K6" s="275"/>
      <c r="L6" s="273"/>
      <c r="M6" s="274"/>
      <c r="N6" s="275"/>
      <c r="O6" s="273"/>
      <c r="P6" s="274"/>
      <c r="Q6" s="274"/>
      <c r="R6" s="273"/>
      <c r="S6" s="274"/>
      <c r="T6" s="275"/>
      <c r="U6" s="273"/>
      <c r="V6" s="274"/>
      <c r="W6" s="275"/>
      <c r="X6" s="273"/>
      <c r="Y6" s="274"/>
      <c r="Z6" s="274"/>
      <c r="AA6" s="273"/>
      <c r="AB6" s="274"/>
      <c r="AC6" s="274"/>
      <c r="AD6" s="103" t="s">
        <v>24</v>
      </c>
      <c r="AE6" s="104" t="s">
        <v>53</v>
      </c>
      <c r="AF6" s="104" t="s">
        <v>54</v>
      </c>
      <c r="AG6" s="104" t="s">
        <v>55</v>
      </c>
      <c r="AH6" s="104" t="s">
        <v>56</v>
      </c>
      <c r="AI6" s="104" t="s">
        <v>57</v>
      </c>
      <c r="AJ6" s="105" t="s">
        <v>58</v>
      </c>
      <c r="AK6" s="106" t="s">
        <v>59</v>
      </c>
      <c r="AL6" s="88" t="s">
        <v>60</v>
      </c>
      <c r="AM6" s="83"/>
      <c r="AN6" s="83"/>
    </row>
    <row r="7" spans="1:40" s="6" customFormat="1" ht="32.25" customHeight="1" thickBot="1" x14ac:dyDescent="0.25">
      <c r="A7" s="107"/>
      <c r="B7" s="108"/>
      <c r="C7" s="109"/>
      <c r="D7" s="110"/>
      <c r="E7" s="111"/>
      <c r="F7" s="112"/>
      <c r="G7" s="113"/>
      <c r="H7" s="114"/>
      <c r="I7" s="213" t="s">
        <v>8</v>
      </c>
      <c r="J7" s="213" t="s">
        <v>61</v>
      </c>
      <c r="K7" s="214" t="s">
        <v>9</v>
      </c>
      <c r="L7" s="213" t="s">
        <v>8</v>
      </c>
      <c r="M7" s="213" t="s">
        <v>61</v>
      </c>
      <c r="N7" s="214" t="s">
        <v>9</v>
      </c>
      <c r="O7" s="213" t="s">
        <v>8</v>
      </c>
      <c r="P7" s="213" t="s">
        <v>61</v>
      </c>
      <c r="Q7" s="214" t="s">
        <v>9</v>
      </c>
      <c r="R7" s="213" t="s">
        <v>8</v>
      </c>
      <c r="S7" s="213" t="s">
        <v>61</v>
      </c>
      <c r="T7" s="214" t="s">
        <v>9</v>
      </c>
      <c r="U7" s="213" t="s">
        <v>8</v>
      </c>
      <c r="V7" s="213" t="s">
        <v>61</v>
      </c>
      <c r="W7" s="214" t="s">
        <v>9</v>
      </c>
      <c r="X7" s="213" t="s">
        <v>8</v>
      </c>
      <c r="Y7" s="213" t="s">
        <v>61</v>
      </c>
      <c r="Z7" s="215" t="s">
        <v>9</v>
      </c>
      <c r="AA7" s="215" t="s">
        <v>8</v>
      </c>
      <c r="AB7" s="215" t="s">
        <v>61</v>
      </c>
      <c r="AC7" s="214" t="s">
        <v>9</v>
      </c>
      <c r="AD7" s="216" t="s">
        <v>62</v>
      </c>
      <c r="AE7" s="217" t="s">
        <v>63</v>
      </c>
      <c r="AF7" s="217">
        <v>1</v>
      </c>
      <c r="AG7" s="217">
        <v>2</v>
      </c>
      <c r="AH7" s="217">
        <v>3</v>
      </c>
      <c r="AI7" s="218" t="s">
        <v>64</v>
      </c>
      <c r="AJ7" s="219" t="s">
        <v>65</v>
      </c>
      <c r="AK7" s="106"/>
      <c r="AL7" s="115"/>
      <c r="AM7" s="116"/>
      <c r="AN7" s="116"/>
    </row>
    <row r="8" spans="1:40" ht="15.75" x14ac:dyDescent="0.25">
      <c r="A8" s="117">
        <v>1</v>
      </c>
      <c r="B8" s="118" t="s">
        <v>66</v>
      </c>
      <c r="C8" s="119">
        <v>403</v>
      </c>
      <c r="D8" s="119">
        <v>418</v>
      </c>
      <c r="E8" s="120">
        <f>+C8+D8</f>
        <v>821</v>
      </c>
      <c r="F8" s="10">
        <v>130</v>
      </c>
      <c r="G8" s="11">
        <v>128</v>
      </c>
      <c r="H8" s="121">
        <f>SUM(F8:G8)</f>
        <v>258</v>
      </c>
      <c r="I8" s="12">
        <v>17</v>
      </c>
      <c r="J8" s="12"/>
      <c r="K8" s="13">
        <f>IF(AD8=0,,I8/AD8)</f>
        <v>6.9387755102040816E-2</v>
      </c>
      <c r="L8" s="14">
        <v>43</v>
      </c>
      <c r="M8" s="14"/>
      <c r="N8" s="13">
        <f>IF(AD8=0,,L8/AD8)</f>
        <v>0.17551020408163265</v>
      </c>
      <c r="O8" s="14">
        <v>2</v>
      </c>
      <c r="P8" s="14"/>
      <c r="Q8" s="13">
        <f>IF(AD8=0,,O8/AD8)</f>
        <v>8.1632653061224497E-3</v>
      </c>
      <c r="R8" s="12">
        <v>0</v>
      </c>
      <c r="S8" s="12"/>
      <c r="T8" s="13">
        <f>IF(AD8=0,,R8/AD8)</f>
        <v>0</v>
      </c>
      <c r="U8" s="14">
        <v>62</v>
      </c>
      <c r="V8" s="14"/>
      <c r="W8" s="13">
        <f>IF(AD8=0,,U8/AD8)</f>
        <v>0.2530612244897959</v>
      </c>
      <c r="X8" s="14">
        <v>28</v>
      </c>
      <c r="Y8" s="14"/>
      <c r="Z8" s="13">
        <f>IF(AD8=0,,X8/AD8)</f>
        <v>0.11428571428571428</v>
      </c>
      <c r="AA8" s="14">
        <v>93</v>
      </c>
      <c r="AB8" s="14">
        <v>0</v>
      </c>
      <c r="AC8" s="13">
        <f>IF(AD8=0,,AA8/AD8)</f>
        <v>0.37959183673469388</v>
      </c>
      <c r="AD8" s="122">
        <f>SUM(O8,L8,I8,R8,U8,X8,AA8)</f>
        <v>245</v>
      </c>
      <c r="AE8" s="123">
        <v>3</v>
      </c>
      <c r="AF8" s="11">
        <v>0</v>
      </c>
      <c r="AG8" s="11">
        <v>2</v>
      </c>
      <c r="AH8" s="11">
        <v>11</v>
      </c>
      <c r="AI8" s="42">
        <f>+AF8+AG8+AH8</f>
        <v>13</v>
      </c>
      <c r="AJ8" s="43">
        <f t="shared" ref="AJ8:AJ19" si="0">+AD8+AI8</f>
        <v>258</v>
      </c>
      <c r="AK8" s="44">
        <f t="shared" ref="AK8:AK19" si="1">AJ8-H8</f>
        <v>0</v>
      </c>
      <c r="AL8" s="45">
        <f>P8+M8+J8+S8+V8+Y8+AB8</f>
        <v>0</v>
      </c>
      <c r="AM8" s="83">
        <f>IF(X8&gt;0,F8,0)</f>
        <v>130</v>
      </c>
      <c r="AN8" s="83">
        <f>IF(X8&gt;0,G8,0)</f>
        <v>128</v>
      </c>
    </row>
    <row r="9" spans="1:40" ht="15.75" x14ac:dyDescent="0.25">
      <c r="A9" s="124">
        <v>2</v>
      </c>
      <c r="B9" s="125" t="s">
        <v>66</v>
      </c>
      <c r="C9" s="126">
        <v>335</v>
      </c>
      <c r="D9" s="126">
        <v>343</v>
      </c>
      <c r="E9" s="127">
        <f t="shared" ref="E9:E31" si="2">+C9+D9</f>
        <v>678</v>
      </c>
      <c r="F9" s="15">
        <v>147</v>
      </c>
      <c r="G9" s="16">
        <v>155</v>
      </c>
      <c r="H9" s="128">
        <f t="shared" ref="H9:H19" si="3">SUM(F9:G9)</f>
        <v>302</v>
      </c>
      <c r="I9" s="17">
        <v>12</v>
      </c>
      <c r="J9" s="17"/>
      <c r="K9" s="13">
        <f>IF(AD9=0,,I9/AD9)</f>
        <v>4.2402826855123678E-2</v>
      </c>
      <c r="L9" s="19">
        <v>68</v>
      </c>
      <c r="M9" s="19"/>
      <c r="N9" s="18">
        <f t="shared" ref="N9:N32" si="4">IF(AD9=0,,L9/AD9)</f>
        <v>0.24028268551236748</v>
      </c>
      <c r="O9" s="19">
        <v>1</v>
      </c>
      <c r="P9" s="19"/>
      <c r="Q9" s="18">
        <f t="shared" ref="Q9:Q32" si="5">IF(AD9=0,,O9/AD9)</f>
        <v>3.5335689045936395E-3</v>
      </c>
      <c r="R9" s="17">
        <v>1</v>
      </c>
      <c r="S9" s="17"/>
      <c r="T9" s="18">
        <f t="shared" ref="T9:T32" si="6">IF(AD9=0,,R9/AD9)</f>
        <v>3.5335689045936395E-3</v>
      </c>
      <c r="U9" s="19">
        <v>48</v>
      </c>
      <c r="V9" s="19"/>
      <c r="W9" s="18">
        <f t="shared" ref="W9:W32" si="7">IF(AD9=0,,U9/AD9)</f>
        <v>0.16961130742049471</v>
      </c>
      <c r="X9" s="19">
        <v>37</v>
      </c>
      <c r="Y9" s="19"/>
      <c r="Z9" s="18">
        <f t="shared" ref="Z9:Z32" si="8">IF(AD9=0,,X9/AD9)</f>
        <v>0.13074204946996468</v>
      </c>
      <c r="AA9" s="19">
        <v>116</v>
      </c>
      <c r="AB9" s="19">
        <v>0</v>
      </c>
      <c r="AC9" s="18">
        <f t="shared" ref="AC9:AC32" si="9">IF(AD9=0,,AA9/AD9)</f>
        <v>0.40989399293286222</v>
      </c>
      <c r="AD9" s="129">
        <f t="shared" ref="AD9:AD31" si="10">SUM(O9,L9,I9,R9,U9,X9,AA9)</f>
        <v>283</v>
      </c>
      <c r="AE9" s="130">
        <v>7</v>
      </c>
      <c r="AF9" s="20">
        <v>0</v>
      </c>
      <c r="AG9" s="20">
        <v>4</v>
      </c>
      <c r="AH9" s="20">
        <v>15</v>
      </c>
      <c r="AI9" s="46">
        <f t="shared" ref="AI9:AI31" si="11">+AF9+AG9+AH9</f>
        <v>19</v>
      </c>
      <c r="AJ9" s="47">
        <f t="shared" si="0"/>
        <v>302</v>
      </c>
      <c r="AK9" s="44">
        <f t="shared" si="1"/>
        <v>0</v>
      </c>
      <c r="AL9" s="45">
        <f t="shared" ref="AL9:AL31" si="12">P9+M9+J9+S9+V9+Y9+AB9</f>
        <v>0</v>
      </c>
      <c r="AM9" s="83">
        <f t="shared" ref="AM9:AM31" si="13">IF(X9&gt;0,F9,0)</f>
        <v>147</v>
      </c>
      <c r="AN9" s="83">
        <f t="shared" ref="AN9:AN31" si="14">IF(X9&gt;0,G9,0)</f>
        <v>155</v>
      </c>
    </row>
    <row r="10" spans="1:40" ht="15.75" x14ac:dyDescent="0.25">
      <c r="A10" s="131">
        <v>3</v>
      </c>
      <c r="B10" s="132" t="s">
        <v>66</v>
      </c>
      <c r="C10" s="133">
        <v>432</v>
      </c>
      <c r="D10" s="133">
        <v>476</v>
      </c>
      <c r="E10" s="134">
        <f t="shared" si="2"/>
        <v>908</v>
      </c>
      <c r="F10" s="21">
        <v>245</v>
      </c>
      <c r="G10" s="22">
        <v>249</v>
      </c>
      <c r="H10" s="137">
        <f t="shared" si="3"/>
        <v>494</v>
      </c>
      <c r="I10" s="23">
        <v>8</v>
      </c>
      <c r="J10" s="23"/>
      <c r="K10" s="24">
        <f t="shared" ref="K10:K32" si="15">IF(AD10=0,,I10/AD10)</f>
        <v>1.7316017316017316E-2</v>
      </c>
      <c r="L10" s="25">
        <v>98</v>
      </c>
      <c r="M10" s="25"/>
      <c r="N10" s="24">
        <f t="shared" si="4"/>
        <v>0.21212121212121213</v>
      </c>
      <c r="O10" s="25">
        <v>2</v>
      </c>
      <c r="P10" s="25"/>
      <c r="Q10" s="24">
        <f t="shared" si="5"/>
        <v>4.329004329004329E-3</v>
      </c>
      <c r="R10" s="23">
        <v>1</v>
      </c>
      <c r="S10" s="23"/>
      <c r="T10" s="24">
        <f t="shared" si="6"/>
        <v>2.1645021645021645E-3</v>
      </c>
      <c r="U10" s="25">
        <v>53</v>
      </c>
      <c r="V10" s="25"/>
      <c r="W10" s="24">
        <f t="shared" si="7"/>
        <v>0.11471861471861472</v>
      </c>
      <c r="X10" s="25">
        <v>82</v>
      </c>
      <c r="Y10" s="25"/>
      <c r="Z10" s="24">
        <f t="shared" si="8"/>
        <v>0.1774891774891775</v>
      </c>
      <c r="AA10" s="25">
        <v>218</v>
      </c>
      <c r="AB10" s="25">
        <v>0</v>
      </c>
      <c r="AC10" s="24">
        <f t="shared" si="9"/>
        <v>0.47186147186147187</v>
      </c>
      <c r="AD10" s="140">
        <f t="shared" si="10"/>
        <v>462</v>
      </c>
      <c r="AE10" s="141">
        <v>10</v>
      </c>
      <c r="AF10" s="22">
        <v>0</v>
      </c>
      <c r="AG10" s="22">
        <v>12</v>
      </c>
      <c r="AH10" s="22">
        <v>20</v>
      </c>
      <c r="AI10" s="48">
        <f t="shared" si="11"/>
        <v>32</v>
      </c>
      <c r="AJ10" s="49">
        <f t="shared" si="0"/>
        <v>494</v>
      </c>
      <c r="AK10" s="44">
        <f t="shared" si="1"/>
        <v>0</v>
      </c>
      <c r="AL10" s="45">
        <f t="shared" si="12"/>
        <v>0</v>
      </c>
      <c r="AM10" s="83">
        <f t="shared" si="13"/>
        <v>245</v>
      </c>
      <c r="AN10" s="83">
        <f t="shared" si="14"/>
        <v>249</v>
      </c>
    </row>
    <row r="11" spans="1:40" ht="15.75" x14ac:dyDescent="0.25">
      <c r="A11" s="124">
        <v>4</v>
      </c>
      <c r="B11" s="125" t="s">
        <v>66</v>
      </c>
      <c r="C11" s="126">
        <v>251</v>
      </c>
      <c r="D11" s="126">
        <v>285</v>
      </c>
      <c r="E11" s="127">
        <f t="shared" si="2"/>
        <v>536</v>
      </c>
      <c r="F11" s="15">
        <v>109</v>
      </c>
      <c r="G11" s="16">
        <v>116</v>
      </c>
      <c r="H11" s="128">
        <f t="shared" si="3"/>
        <v>225</v>
      </c>
      <c r="I11" s="17">
        <v>8</v>
      </c>
      <c r="J11" s="17"/>
      <c r="K11" s="18">
        <f t="shared" si="15"/>
        <v>3.8095238095238099E-2</v>
      </c>
      <c r="L11" s="19">
        <v>38</v>
      </c>
      <c r="M11" s="19"/>
      <c r="N11" s="18">
        <f t="shared" si="4"/>
        <v>0.18095238095238095</v>
      </c>
      <c r="O11" s="19">
        <v>0</v>
      </c>
      <c r="P11" s="19"/>
      <c r="Q11" s="18">
        <f t="shared" si="5"/>
        <v>0</v>
      </c>
      <c r="R11" s="17">
        <v>1</v>
      </c>
      <c r="S11" s="17"/>
      <c r="T11" s="18">
        <f t="shared" si="6"/>
        <v>4.7619047619047623E-3</v>
      </c>
      <c r="U11" s="19">
        <v>42</v>
      </c>
      <c r="V11" s="19"/>
      <c r="W11" s="18">
        <f t="shared" si="7"/>
        <v>0.2</v>
      </c>
      <c r="X11" s="19">
        <v>20</v>
      </c>
      <c r="Y11" s="19"/>
      <c r="Z11" s="18">
        <f t="shared" si="8"/>
        <v>9.5238095238095233E-2</v>
      </c>
      <c r="AA11" s="19">
        <v>101</v>
      </c>
      <c r="AB11" s="19">
        <v>0</v>
      </c>
      <c r="AC11" s="18">
        <f t="shared" si="9"/>
        <v>0.48095238095238096</v>
      </c>
      <c r="AD11" s="129">
        <f t="shared" si="10"/>
        <v>210</v>
      </c>
      <c r="AE11" s="130">
        <v>6</v>
      </c>
      <c r="AF11" s="20">
        <v>0</v>
      </c>
      <c r="AG11" s="20">
        <v>8</v>
      </c>
      <c r="AH11" s="20">
        <v>7</v>
      </c>
      <c r="AI11" s="46">
        <f t="shared" si="11"/>
        <v>15</v>
      </c>
      <c r="AJ11" s="47">
        <f t="shared" si="0"/>
        <v>225</v>
      </c>
      <c r="AK11" s="44">
        <f t="shared" si="1"/>
        <v>0</v>
      </c>
      <c r="AL11" s="45">
        <f t="shared" si="12"/>
        <v>0</v>
      </c>
      <c r="AM11" s="83">
        <f t="shared" si="13"/>
        <v>109</v>
      </c>
      <c r="AN11" s="83">
        <f t="shared" si="14"/>
        <v>116</v>
      </c>
    </row>
    <row r="12" spans="1:40" ht="15.75" x14ac:dyDescent="0.25">
      <c r="A12" s="131">
        <v>5</v>
      </c>
      <c r="B12" s="132" t="s">
        <v>67</v>
      </c>
      <c r="C12" s="133">
        <v>352</v>
      </c>
      <c r="D12" s="133">
        <v>394</v>
      </c>
      <c r="E12" s="134">
        <f t="shared" si="2"/>
        <v>746</v>
      </c>
      <c r="F12" s="21">
        <v>214</v>
      </c>
      <c r="G12" s="22">
        <v>215</v>
      </c>
      <c r="H12" s="137">
        <f t="shared" si="3"/>
        <v>429</v>
      </c>
      <c r="I12" s="23">
        <v>18</v>
      </c>
      <c r="J12" s="23"/>
      <c r="K12" s="24">
        <f t="shared" si="15"/>
        <v>4.3902439024390241E-2</v>
      </c>
      <c r="L12" s="25">
        <v>88</v>
      </c>
      <c r="M12" s="25"/>
      <c r="N12" s="24">
        <f t="shared" si="4"/>
        <v>0.21463414634146341</v>
      </c>
      <c r="O12" s="25">
        <v>3</v>
      </c>
      <c r="P12" s="25"/>
      <c r="Q12" s="24">
        <f t="shared" si="5"/>
        <v>7.3170731707317077E-3</v>
      </c>
      <c r="R12" s="23">
        <v>4</v>
      </c>
      <c r="S12" s="23"/>
      <c r="T12" s="24">
        <f t="shared" si="6"/>
        <v>9.7560975609756097E-3</v>
      </c>
      <c r="U12" s="25">
        <v>38</v>
      </c>
      <c r="V12" s="25"/>
      <c r="W12" s="24">
        <f t="shared" si="7"/>
        <v>9.2682926829268292E-2</v>
      </c>
      <c r="X12" s="25">
        <v>43</v>
      </c>
      <c r="Y12" s="25"/>
      <c r="Z12" s="24">
        <f t="shared" si="8"/>
        <v>0.1048780487804878</v>
      </c>
      <c r="AA12" s="25">
        <v>216</v>
      </c>
      <c r="AB12" s="25">
        <v>0</v>
      </c>
      <c r="AC12" s="24">
        <f t="shared" si="9"/>
        <v>0.52682926829268295</v>
      </c>
      <c r="AD12" s="140">
        <f t="shared" si="10"/>
        <v>410</v>
      </c>
      <c r="AE12" s="141">
        <v>8</v>
      </c>
      <c r="AF12" s="22">
        <v>0</v>
      </c>
      <c r="AG12" s="22">
        <v>10</v>
      </c>
      <c r="AH12" s="22">
        <v>9</v>
      </c>
      <c r="AI12" s="48">
        <f t="shared" si="11"/>
        <v>19</v>
      </c>
      <c r="AJ12" s="49">
        <f t="shared" si="0"/>
        <v>429</v>
      </c>
      <c r="AK12" s="44">
        <f t="shared" si="1"/>
        <v>0</v>
      </c>
      <c r="AL12" s="45">
        <f t="shared" si="12"/>
        <v>0</v>
      </c>
      <c r="AM12" s="83">
        <f t="shared" si="13"/>
        <v>214</v>
      </c>
      <c r="AN12" s="83">
        <f t="shared" si="14"/>
        <v>215</v>
      </c>
    </row>
    <row r="13" spans="1:40" ht="15.75" x14ac:dyDescent="0.25">
      <c r="A13" s="124">
        <v>6</v>
      </c>
      <c r="B13" s="125" t="s">
        <v>67</v>
      </c>
      <c r="C13" s="126">
        <v>364</v>
      </c>
      <c r="D13" s="126">
        <v>391</v>
      </c>
      <c r="E13" s="127">
        <f t="shared" si="2"/>
        <v>755</v>
      </c>
      <c r="F13" s="15">
        <v>212</v>
      </c>
      <c r="G13" s="16">
        <v>202</v>
      </c>
      <c r="H13" s="128">
        <f t="shared" si="3"/>
        <v>414</v>
      </c>
      <c r="I13" s="17">
        <v>15</v>
      </c>
      <c r="J13" s="17"/>
      <c r="K13" s="18">
        <f t="shared" si="15"/>
        <v>3.8560411311053984E-2</v>
      </c>
      <c r="L13" s="19">
        <v>59</v>
      </c>
      <c r="M13" s="19"/>
      <c r="N13" s="18">
        <f t="shared" si="4"/>
        <v>0.15167095115681234</v>
      </c>
      <c r="O13" s="19">
        <v>2</v>
      </c>
      <c r="P13" s="19"/>
      <c r="Q13" s="18">
        <f t="shared" si="5"/>
        <v>5.1413881748071976E-3</v>
      </c>
      <c r="R13" s="17">
        <v>2</v>
      </c>
      <c r="S13" s="17"/>
      <c r="T13" s="18">
        <f t="shared" si="6"/>
        <v>5.1413881748071976E-3</v>
      </c>
      <c r="U13" s="19">
        <v>51</v>
      </c>
      <c r="V13" s="19"/>
      <c r="W13" s="18">
        <f t="shared" si="7"/>
        <v>0.13110539845758354</v>
      </c>
      <c r="X13" s="19">
        <v>48</v>
      </c>
      <c r="Y13" s="19"/>
      <c r="Z13" s="18">
        <f t="shared" si="8"/>
        <v>0.12339331619537275</v>
      </c>
      <c r="AA13" s="19">
        <v>212</v>
      </c>
      <c r="AB13" s="19">
        <v>0</v>
      </c>
      <c r="AC13" s="18">
        <f t="shared" si="9"/>
        <v>0.54498714652956293</v>
      </c>
      <c r="AD13" s="129">
        <f t="shared" si="10"/>
        <v>389</v>
      </c>
      <c r="AE13" s="130">
        <v>7</v>
      </c>
      <c r="AF13" s="20">
        <v>0</v>
      </c>
      <c r="AG13" s="20">
        <v>7</v>
      </c>
      <c r="AH13" s="20">
        <v>18</v>
      </c>
      <c r="AI13" s="46">
        <f t="shared" si="11"/>
        <v>25</v>
      </c>
      <c r="AJ13" s="47">
        <f t="shared" si="0"/>
        <v>414</v>
      </c>
      <c r="AK13" s="55">
        <f t="shared" si="1"/>
        <v>0</v>
      </c>
      <c r="AL13" s="45">
        <f t="shared" si="12"/>
        <v>0</v>
      </c>
      <c r="AM13" s="83">
        <f t="shared" si="13"/>
        <v>212</v>
      </c>
      <c r="AN13" s="83">
        <f t="shared" si="14"/>
        <v>202</v>
      </c>
    </row>
    <row r="14" spans="1:40" ht="15.75" x14ac:dyDescent="0.25">
      <c r="A14" s="131">
        <v>7</v>
      </c>
      <c r="B14" s="132" t="s">
        <v>67</v>
      </c>
      <c r="C14" s="133">
        <v>351</v>
      </c>
      <c r="D14" s="133">
        <v>391</v>
      </c>
      <c r="E14" s="134">
        <f t="shared" si="2"/>
        <v>742</v>
      </c>
      <c r="F14" s="21">
        <v>190</v>
      </c>
      <c r="G14" s="22">
        <v>196</v>
      </c>
      <c r="H14" s="137">
        <f t="shared" si="3"/>
        <v>386</v>
      </c>
      <c r="I14" s="23">
        <v>15</v>
      </c>
      <c r="J14" s="23"/>
      <c r="K14" s="24">
        <f t="shared" si="15"/>
        <v>4.1666666666666664E-2</v>
      </c>
      <c r="L14" s="25">
        <v>75</v>
      </c>
      <c r="M14" s="25"/>
      <c r="N14" s="24">
        <f t="shared" si="4"/>
        <v>0.20833333333333334</v>
      </c>
      <c r="O14" s="25">
        <v>3</v>
      </c>
      <c r="P14" s="25"/>
      <c r="Q14" s="24">
        <f t="shared" si="5"/>
        <v>8.3333333333333332E-3</v>
      </c>
      <c r="R14" s="23">
        <v>3</v>
      </c>
      <c r="S14" s="23"/>
      <c r="T14" s="24">
        <f t="shared" si="6"/>
        <v>8.3333333333333332E-3</v>
      </c>
      <c r="U14" s="25">
        <v>48</v>
      </c>
      <c r="V14" s="25"/>
      <c r="W14" s="24">
        <f t="shared" si="7"/>
        <v>0.13333333333333333</v>
      </c>
      <c r="X14" s="25">
        <v>39</v>
      </c>
      <c r="Y14" s="25"/>
      <c r="Z14" s="24">
        <f t="shared" si="8"/>
        <v>0.10833333333333334</v>
      </c>
      <c r="AA14" s="25">
        <v>177</v>
      </c>
      <c r="AB14" s="25">
        <v>0</v>
      </c>
      <c r="AC14" s="24">
        <f t="shared" si="9"/>
        <v>0.49166666666666664</v>
      </c>
      <c r="AD14" s="140">
        <f t="shared" si="10"/>
        <v>360</v>
      </c>
      <c r="AE14" s="141">
        <v>7</v>
      </c>
      <c r="AF14" s="22">
        <v>0</v>
      </c>
      <c r="AG14" s="22">
        <v>7</v>
      </c>
      <c r="AH14" s="22">
        <v>19</v>
      </c>
      <c r="AI14" s="48">
        <f t="shared" si="11"/>
        <v>26</v>
      </c>
      <c r="AJ14" s="49">
        <f t="shared" si="0"/>
        <v>386</v>
      </c>
      <c r="AK14" s="44">
        <f t="shared" si="1"/>
        <v>0</v>
      </c>
      <c r="AL14" s="45">
        <f t="shared" si="12"/>
        <v>0</v>
      </c>
      <c r="AM14" s="83">
        <f t="shared" si="13"/>
        <v>190</v>
      </c>
      <c r="AN14" s="83">
        <f t="shared" si="14"/>
        <v>196</v>
      </c>
    </row>
    <row r="15" spans="1:40" ht="15.75" x14ac:dyDescent="0.25">
      <c r="A15" s="124">
        <v>8</v>
      </c>
      <c r="B15" s="125" t="s">
        <v>68</v>
      </c>
      <c r="C15" s="126">
        <v>441</v>
      </c>
      <c r="D15" s="126">
        <v>515</v>
      </c>
      <c r="E15" s="127">
        <f t="shared" si="2"/>
        <v>956</v>
      </c>
      <c r="F15" s="15">
        <v>242</v>
      </c>
      <c r="G15" s="16">
        <v>268</v>
      </c>
      <c r="H15" s="128">
        <f t="shared" si="3"/>
        <v>510</v>
      </c>
      <c r="I15" s="17">
        <v>20</v>
      </c>
      <c r="J15" s="17"/>
      <c r="K15" s="18">
        <f t="shared" si="15"/>
        <v>4.1322314049586778E-2</v>
      </c>
      <c r="L15" s="19">
        <v>118</v>
      </c>
      <c r="M15" s="19"/>
      <c r="N15" s="18">
        <f t="shared" si="4"/>
        <v>0.24380165289256198</v>
      </c>
      <c r="O15" s="19">
        <v>2</v>
      </c>
      <c r="P15" s="19"/>
      <c r="Q15" s="18">
        <f t="shared" si="5"/>
        <v>4.1322314049586778E-3</v>
      </c>
      <c r="R15" s="17">
        <v>4</v>
      </c>
      <c r="S15" s="17"/>
      <c r="T15" s="18">
        <f t="shared" si="6"/>
        <v>8.2644628099173556E-3</v>
      </c>
      <c r="U15" s="19">
        <v>60</v>
      </c>
      <c r="V15" s="19"/>
      <c r="W15" s="18">
        <f t="shared" si="7"/>
        <v>0.12396694214876033</v>
      </c>
      <c r="X15" s="19">
        <v>76</v>
      </c>
      <c r="Y15" s="19"/>
      <c r="Z15" s="18">
        <f t="shared" si="8"/>
        <v>0.15702479338842976</v>
      </c>
      <c r="AA15" s="19">
        <v>204</v>
      </c>
      <c r="AB15" s="19">
        <v>0</v>
      </c>
      <c r="AC15" s="18">
        <f t="shared" si="9"/>
        <v>0.42148760330578511</v>
      </c>
      <c r="AD15" s="129">
        <f t="shared" si="10"/>
        <v>484</v>
      </c>
      <c r="AE15" s="130">
        <v>17</v>
      </c>
      <c r="AF15" s="20">
        <v>0</v>
      </c>
      <c r="AG15" s="20">
        <v>6</v>
      </c>
      <c r="AH15" s="20">
        <v>20</v>
      </c>
      <c r="AI15" s="46">
        <f t="shared" si="11"/>
        <v>26</v>
      </c>
      <c r="AJ15" s="47">
        <f t="shared" si="0"/>
        <v>510</v>
      </c>
      <c r="AK15" s="44">
        <f t="shared" si="1"/>
        <v>0</v>
      </c>
      <c r="AL15" s="45">
        <f t="shared" si="12"/>
        <v>0</v>
      </c>
      <c r="AM15" s="83">
        <f t="shared" si="13"/>
        <v>242</v>
      </c>
      <c r="AN15" s="83">
        <f t="shared" si="14"/>
        <v>268</v>
      </c>
    </row>
    <row r="16" spans="1:40" ht="15.75" x14ac:dyDescent="0.25">
      <c r="A16" s="131">
        <v>9</v>
      </c>
      <c r="B16" s="132" t="s">
        <v>68</v>
      </c>
      <c r="C16" s="133">
        <v>425</v>
      </c>
      <c r="D16" s="133">
        <v>489</v>
      </c>
      <c r="E16" s="134">
        <f t="shared" si="2"/>
        <v>914</v>
      </c>
      <c r="F16" s="21">
        <v>240</v>
      </c>
      <c r="G16" s="22">
        <v>238</v>
      </c>
      <c r="H16" s="137">
        <f t="shared" si="3"/>
        <v>478</v>
      </c>
      <c r="I16" s="23">
        <v>19</v>
      </c>
      <c r="J16" s="23"/>
      <c r="K16" s="24">
        <f t="shared" si="15"/>
        <v>4.1666666666666664E-2</v>
      </c>
      <c r="L16" s="25">
        <v>84</v>
      </c>
      <c r="M16" s="25"/>
      <c r="N16" s="24">
        <f t="shared" si="4"/>
        <v>0.18421052631578946</v>
      </c>
      <c r="O16" s="25">
        <v>5</v>
      </c>
      <c r="P16" s="25"/>
      <c r="Q16" s="24">
        <f t="shared" si="5"/>
        <v>1.0964912280701754E-2</v>
      </c>
      <c r="R16" s="23">
        <v>2</v>
      </c>
      <c r="S16" s="23"/>
      <c r="T16" s="24">
        <f t="shared" si="6"/>
        <v>4.3859649122807015E-3</v>
      </c>
      <c r="U16" s="25">
        <v>57</v>
      </c>
      <c r="V16" s="25"/>
      <c r="W16" s="24">
        <f t="shared" si="7"/>
        <v>0.125</v>
      </c>
      <c r="X16" s="25">
        <v>46</v>
      </c>
      <c r="Y16" s="25"/>
      <c r="Z16" s="24">
        <f t="shared" si="8"/>
        <v>0.10087719298245613</v>
      </c>
      <c r="AA16" s="25">
        <v>243</v>
      </c>
      <c r="AB16" s="25">
        <v>0</v>
      </c>
      <c r="AC16" s="24">
        <f t="shared" si="9"/>
        <v>0.53289473684210531</v>
      </c>
      <c r="AD16" s="140">
        <f t="shared" si="10"/>
        <v>456</v>
      </c>
      <c r="AE16" s="141">
        <v>11</v>
      </c>
      <c r="AF16" s="22">
        <v>0</v>
      </c>
      <c r="AG16" s="22">
        <v>8</v>
      </c>
      <c r="AH16" s="22">
        <v>14</v>
      </c>
      <c r="AI16" s="48">
        <f t="shared" si="11"/>
        <v>22</v>
      </c>
      <c r="AJ16" s="49">
        <f t="shared" si="0"/>
        <v>478</v>
      </c>
      <c r="AK16" s="44">
        <f t="shared" si="1"/>
        <v>0</v>
      </c>
      <c r="AL16" s="45">
        <f t="shared" si="12"/>
        <v>0</v>
      </c>
      <c r="AM16" s="83">
        <f t="shared" si="13"/>
        <v>240</v>
      </c>
      <c r="AN16" s="83">
        <f t="shared" si="14"/>
        <v>238</v>
      </c>
    </row>
    <row r="17" spans="1:40" ht="15.75" x14ac:dyDescent="0.25">
      <c r="A17" s="124">
        <v>10</v>
      </c>
      <c r="B17" s="125" t="s">
        <v>68</v>
      </c>
      <c r="C17" s="126">
        <v>437</v>
      </c>
      <c r="D17" s="126">
        <v>457</v>
      </c>
      <c r="E17" s="127">
        <f t="shared" si="2"/>
        <v>894</v>
      </c>
      <c r="F17" s="15">
        <v>254</v>
      </c>
      <c r="G17" s="16">
        <v>245</v>
      </c>
      <c r="H17" s="128">
        <f t="shared" si="3"/>
        <v>499</v>
      </c>
      <c r="I17" s="17">
        <v>19</v>
      </c>
      <c r="J17" s="17"/>
      <c r="K17" s="18">
        <f t="shared" si="15"/>
        <v>4.0339702760084924E-2</v>
      </c>
      <c r="L17" s="19">
        <v>117</v>
      </c>
      <c r="M17" s="19"/>
      <c r="N17" s="18">
        <f t="shared" si="4"/>
        <v>0.24840764331210191</v>
      </c>
      <c r="O17" s="19">
        <v>1</v>
      </c>
      <c r="P17" s="19"/>
      <c r="Q17" s="18">
        <f t="shared" si="5"/>
        <v>2.1231422505307855E-3</v>
      </c>
      <c r="R17" s="17">
        <v>0</v>
      </c>
      <c r="S17" s="17"/>
      <c r="T17" s="18">
        <f t="shared" si="6"/>
        <v>0</v>
      </c>
      <c r="U17" s="19">
        <v>64</v>
      </c>
      <c r="V17" s="19"/>
      <c r="W17" s="18">
        <f t="shared" si="7"/>
        <v>0.13588110403397027</v>
      </c>
      <c r="X17" s="19">
        <v>53</v>
      </c>
      <c r="Y17" s="19"/>
      <c r="Z17" s="18">
        <f t="shared" si="8"/>
        <v>0.11252653927813164</v>
      </c>
      <c r="AA17" s="19">
        <v>217</v>
      </c>
      <c r="AB17" s="19">
        <v>0</v>
      </c>
      <c r="AC17" s="18">
        <f t="shared" si="9"/>
        <v>0.46072186836518048</v>
      </c>
      <c r="AD17" s="129">
        <f t="shared" si="10"/>
        <v>471</v>
      </c>
      <c r="AE17" s="130">
        <v>13</v>
      </c>
      <c r="AF17" s="20">
        <v>0</v>
      </c>
      <c r="AG17" s="20">
        <v>10</v>
      </c>
      <c r="AH17" s="20">
        <v>18</v>
      </c>
      <c r="AI17" s="46">
        <f t="shared" si="11"/>
        <v>28</v>
      </c>
      <c r="AJ17" s="47">
        <f t="shared" si="0"/>
        <v>499</v>
      </c>
      <c r="AK17" s="44">
        <f t="shared" si="1"/>
        <v>0</v>
      </c>
      <c r="AL17" s="45">
        <f t="shared" si="12"/>
        <v>0</v>
      </c>
      <c r="AM17" s="83">
        <f t="shared" si="13"/>
        <v>254</v>
      </c>
      <c r="AN17" s="83">
        <f t="shared" si="14"/>
        <v>245</v>
      </c>
    </row>
    <row r="18" spans="1:40" ht="15.75" x14ac:dyDescent="0.25">
      <c r="A18" s="131">
        <v>11</v>
      </c>
      <c r="B18" s="132" t="s">
        <v>68</v>
      </c>
      <c r="C18" s="133">
        <v>399</v>
      </c>
      <c r="D18" s="133">
        <v>436</v>
      </c>
      <c r="E18" s="134">
        <f t="shared" si="2"/>
        <v>835</v>
      </c>
      <c r="F18" s="21">
        <v>201</v>
      </c>
      <c r="G18" s="22">
        <v>221</v>
      </c>
      <c r="H18" s="137">
        <f t="shared" si="3"/>
        <v>422</v>
      </c>
      <c r="I18" s="23">
        <v>12</v>
      </c>
      <c r="J18" s="23"/>
      <c r="K18" s="24">
        <f t="shared" si="15"/>
        <v>2.9411764705882353E-2</v>
      </c>
      <c r="L18" s="25">
        <v>102</v>
      </c>
      <c r="M18" s="25"/>
      <c r="N18" s="24">
        <f t="shared" si="4"/>
        <v>0.25</v>
      </c>
      <c r="O18" s="25">
        <v>1</v>
      </c>
      <c r="P18" s="25"/>
      <c r="Q18" s="24">
        <f t="shared" si="5"/>
        <v>2.4509803921568627E-3</v>
      </c>
      <c r="R18" s="23">
        <v>0</v>
      </c>
      <c r="S18" s="23"/>
      <c r="T18" s="24">
        <f t="shared" si="6"/>
        <v>0</v>
      </c>
      <c r="U18" s="25">
        <v>58</v>
      </c>
      <c r="V18" s="25"/>
      <c r="W18" s="24">
        <f t="shared" si="7"/>
        <v>0.14215686274509803</v>
      </c>
      <c r="X18" s="25">
        <v>60</v>
      </c>
      <c r="Y18" s="25"/>
      <c r="Z18" s="24">
        <f t="shared" si="8"/>
        <v>0.14705882352941177</v>
      </c>
      <c r="AA18" s="25">
        <v>175</v>
      </c>
      <c r="AB18" s="25">
        <v>0</v>
      </c>
      <c r="AC18" s="24">
        <f t="shared" si="9"/>
        <v>0.42892156862745096</v>
      </c>
      <c r="AD18" s="140">
        <f t="shared" si="10"/>
        <v>408</v>
      </c>
      <c r="AE18" s="141">
        <v>9</v>
      </c>
      <c r="AF18" s="22">
        <v>0</v>
      </c>
      <c r="AG18" s="22">
        <v>3</v>
      </c>
      <c r="AH18" s="22">
        <v>11</v>
      </c>
      <c r="AI18" s="48">
        <f t="shared" si="11"/>
        <v>14</v>
      </c>
      <c r="AJ18" s="49">
        <f t="shared" si="0"/>
        <v>422</v>
      </c>
      <c r="AK18" s="44">
        <f t="shared" si="1"/>
        <v>0</v>
      </c>
      <c r="AL18" s="45">
        <f t="shared" si="12"/>
        <v>0</v>
      </c>
      <c r="AM18" s="83">
        <f t="shared" si="13"/>
        <v>201</v>
      </c>
      <c r="AN18" s="83">
        <f t="shared" si="14"/>
        <v>221</v>
      </c>
    </row>
    <row r="19" spans="1:40" ht="15.75" x14ac:dyDescent="0.25">
      <c r="A19" s="124">
        <v>12</v>
      </c>
      <c r="B19" s="125" t="s">
        <v>69</v>
      </c>
      <c r="C19" s="126">
        <v>347</v>
      </c>
      <c r="D19" s="126">
        <v>393</v>
      </c>
      <c r="E19" s="127">
        <f t="shared" si="2"/>
        <v>740</v>
      </c>
      <c r="F19" s="15">
        <v>186</v>
      </c>
      <c r="G19" s="16">
        <v>194</v>
      </c>
      <c r="H19" s="128">
        <f t="shared" si="3"/>
        <v>380</v>
      </c>
      <c r="I19" s="17">
        <v>11</v>
      </c>
      <c r="J19" s="17"/>
      <c r="K19" s="18">
        <f t="shared" si="15"/>
        <v>2.9810298102981029E-2</v>
      </c>
      <c r="L19" s="19">
        <v>55</v>
      </c>
      <c r="M19" s="19"/>
      <c r="N19" s="18">
        <f t="shared" si="4"/>
        <v>0.14905149051490515</v>
      </c>
      <c r="O19" s="19">
        <v>1</v>
      </c>
      <c r="P19" s="19"/>
      <c r="Q19" s="18">
        <f t="shared" si="5"/>
        <v>2.7100271002710027E-3</v>
      </c>
      <c r="R19" s="17">
        <v>2</v>
      </c>
      <c r="S19" s="17"/>
      <c r="T19" s="18">
        <f t="shared" si="6"/>
        <v>5.4200542005420054E-3</v>
      </c>
      <c r="U19" s="19">
        <v>60</v>
      </c>
      <c r="V19" s="19"/>
      <c r="W19" s="18">
        <f t="shared" si="7"/>
        <v>0.16260162601626016</v>
      </c>
      <c r="X19" s="19">
        <v>51</v>
      </c>
      <c r="Y19" s="19"/>
      <c r="Z19" s="18">
        <f t="shared" si="8"/>
        <v>0.13821138211382114</v>
      </c>
      <c r="AA19" s="19">
        <v>189</v>
      </c>
      <c r="AB19" s="19">
        <v>0</v>
      </c>
      <c r="AC19" s="18">
        <f t="shared" si="9"/>
        <v>0.51219512195121952</v>
      </c>
      <c r="AD19" s="129">
        <f t="shared" si="10"/>
        <v>369</v>
      </c>
      <c r="AE19" s="130">
        <v>5</v>
      </c>
      <c r="AF19" s="20">
        <v>0</v>
      </c>
      <c r="AG19" s="20">
        <v>6</v>
      </c>
      <c r="AH19" s="20">
        <v>5</v>
      </c>
      <c r="AI19" s="46">
        <f t="shared" si="11"/>
        <v>11</v>
      </c>
      <c r="AJ19" s="47">
        <f t="shared" si="0"/>
        <v>380</v>
      </c>
      <c r="AK19" s="44">
        <f t="shared" si="1"/>
        <v>0</v>
      </c>
      <c r="AL19" s="45">
        <f t="shared" si="12"/>
        <v>0</v>
      </c>
      <c r="AM19" s="83">
        <f t="shared" si="13"/>
        <v>186</v>
      </c>
      <c r="AN19" s="83">
        <f t="shared" si="14"/>
        <v>194</v>
      </c>
    </row>
    <row r="20" spans="1:40" s="83" customFormat="1" ht="15.75" x14ac:dyDescent="0.25">
      <c r="A20" s="131">
        <v>13</v>
      </c>
      <c r="B20" s="132"/>
      <c r="C20" s="133"/>
      <c r="D20" s="133"/>
      <c r="E20" s="134"/>
      <c r="F20" s="135"/>
      <c r="G20" s="136"/>
      <c r="H20" s="137"/>
      <c r="I20" s="138"/>
      <c r="J20" s="138"/>
      <c r="K20" s="24"/>
      <c r="L20" s="139"/>
      <c r="M20" s="139"/>
      <c r="N20" s="24"/>
      <c r="O20" s="139"/>
      <c r="P20" s="139"/>
      <c r="Q20" s="24"/>
      <c r="R20" s="138"/>
      <c r="S20" s="138"/>
      <c r="T20" s="24"/>
      <c r="U20" s="139"/>
      <c r="V20" s="139"/>
      <c r="W20" s="24"/>
      <c r="X20" s="139"/>
      <c r="Y20" s="139"/>
      <c r="Z20" s="24"/>
      <c r="AA20" s="139"/>
      <c r="AB20" s="139"/>
      <c r="AC20" s="24">
        <f t="shared" si="9"/>
        <v>0</v>
      </c>
      <c r="AD20" s="140"/>
      <c r="AE20" s="141"/>
      <c r="AF20" s="136"/>
      <c r="AG20" s="136"/>
      <c r="AH20" s="136"/>
      <c r="AI20" s="48"/>
      <c r="AJ20" s="49"/>
      <c r="AK20" s="44"/>
      <c r="AL20" s="45"/>
      <c r="AM20" s="83">
        <f t="shared" si="13"/>
        <v>0</v>
      </c>
      <c r="AN20" s="83">
        <f t="shared" si="14"/>
        <v>0</v>
      </c>
    </row>
    <row r="21" spans="1:40" ht="15.75" x14ac:dyDescent="0.25">
      <c r="A21" s="124">
        <v>14</v>
      </c>
      <c r="B21" s="125" t="s">
        <v>70</v>
      </c>
      <c r="C21" s="126">
        <v>518</v>
      </c>
      <c r="D21" s="126">
        <v>515</v>
      </c>
      <c r="E21" s="127">
        <f t="shared" si="2"/>
        <v>1033</v>
      </c>
      <c r="F21" s="15">
        <v>261</v>
      </c>
      <c r="G21" s="16">
        <v>248</v>
      </c>
      <c r="H21" s="128">
        <f t="shared" ref="H21:H31" si="16">SUM(F21:G21)</f>
        <v>509</v>
      </c>
      <c r="I21" s="17">
        <v>15</v>
      </c>
      <c r="J21" s="17"/>
      <c r="K21" s="18">
        <f t="shared" si="15"/>
        <v>3.0864197530864196E-2</v>
      </c>
      <c r="L21" s="19">
        <v>73</v>
      </c>
      <c r="M21" s="19"/>
      <c r="N21" s="18">
        <f t="shared" si="4"/>
        <v>0.15020576131687244</v>
      </c>
      <c r="O21" s="19">
        <v>1</v>
      </c>
      <c r="P21" s="19"/>
      <c r="Q21" s="18">
        <f t="shared" si="5"/>
        <v>2.05761316872428E-3</v>
      </c>
      <c r="R21" s="17">
        <v>4</v>
      </c>
      <c r="S21" s="17"/>
      <c r="T21" s="18">
        <f t="shared" si="6"/>
        <v>8.23045267489712E-3</v>
      </c>
      <c r="U21" s="19">
        <v>89</v>
      </c>
      <c r="V21" s="19"/>
      <c r="W21" s="18">
        <f t="shared" si="7"/>
        <v>0.1831275720164609</v>
      </c>
      <c r="X21" s="19">
        <v>60</v>
      </c>
      <c r="Y21" s="19"/>
      <c r="Z21" s="18">
        <f t="shared" si="8"/>
        <v>0.12345679012345678</v>
      </c>
      <c r="AA21" s="19">
        <v>244</v>
      </c>
      <c r="AB21" s="19">
        <v>0</v>
      </c>
      <c r="AC21" s="18">
        <f t="shared" si="9"/>
        <v>0.50205761316872433</v>
      </c>
      <c r="AD21" s="129">
        <f t="shared" si="10"/>
        <v>486</v>
      </c>
      <c r="AE21" s="130">
        <v>11</v>
      </c>
      <c r="AF21" s="20">
        <v>0</v>
      </c>
      <c r="AG21" s="20">
        <v>11</v>
      </c>
      <c r="AH21" s="20">
        <v>12</v>
      </c>
      <c r="AI21" s="46">
        <f t="shared" si="11"/>
        <v>23</v>
      </c>
      <c r="AJ21" s="47">
        <f t="shared" ref="AJ21:AJ31" si="17">+AD21+AI21</f>
        <v>509</v>
      </c>
      <c r="AK21" s="44">
        <f t="shared" ref="AK21:AK32" si="18">AJ21-H21</f>
        <v>0</v>
      </c>
      <c r="AL21" s="45">
        <f t="shared" si="12"/>
        <v>0</v>
      </c>
      <c r="AM21" s="83">
        <f>IF(X21&gt;0,F21,0)</f>
        <v>261</v>
      </c>
      <c r="AN21" s="83">
        <f>IF(X21&gt;0,G21,0)</f>
        <v>248</v>
      </c>
    </row>
    <row r="22" spans="1:40" ht="15.75" x14ac:dyDescent="0.25">
      <c r="A22" s="131">
        <v>15</v>
      </c>
      <c r="B22" s="132" t="s">
        <v>70</v>
      </c>
      <c r="C22" s="133">
        <v>389</v>
      </c>
      <c r="D22" s="133">
        <v>423</v>
      </c>
      <c r="E22" s="134">
        <f t="shared" si="2"/>
        <v>812</v>
      </c>
      <c r="F22" s="21">
        <v>215</v>
      </c>
      <c r="G22" s="22">
        <v>216</v>
      </c>
      <c r="H22" s="137">
        <f t="shared" si="16"/>
        <v>431</v>
      </c>
      <c r="I22" s="26">
        <v>26</v>
      </c>
      <c r="J22" s="26"/>
      <c r="K22" s="24">
        <f t="shared" si="15"/>
        <v>6.3260340632603412E-2</v>
      </c>
      <c r="L22" s="27">
        <v>78</v>
      </c>
      <c r="M22" s="27"/>
      <c r="N22" s="24">
        <f t="shared" si="4"/>
        <v>0.18978102189781021</v>
      </c>
      <c r="O22" s="27">
        <v>1</v>
      </c>
      <c r="P22" s="27"/>
      <c r="Q22" s="24">
        <f t="shared" si="5"/>
        <v>2.4330900243309003E-3</v>
      </c>
      <c r="R22" s="26">
        <v>0</v>
      </c>
      <c r="S22" s="26"/>
      <c r="T22" s="24">
        <f t="shared" si="6"/>
        <v>0</v>
      </c>
      <c r="U22" s="27">
        <v>34</v>
      </c>
      <c r="V22" s="27"/>
      <c r="W22" s="24">
        <f t="shared" si="7"/>
        <v>8.2725060827250604E-2</v>
      </c>
      <c r="X22" s="27">
        <v>46</v>
      </c>
      <c r="Y22" s="27"/>
      <c r="Z22" s="24">
        <f t="shared" si="8"/>
        <v>0.11192214111922141</v>
      </c>
      <c r="AA22" s="27">
        <v>226</v>
      </c>
      <c r="AB22" s="27">
        <v>0</v>
      </c>
      <c r="AC22" s="24">
        <f t="shared" si="9"/>
        <v>0.54987834549878345</v>
      </c>
      <c r="AD22" s="140">
        <f t="shared" si="10"/>
        <v>411</v>
      </c>
      <c r="AE22" s="141">
        <v>4</v>
      </c>
      <c r="AF22" s="22">
        <v>0</v>
      </c>
      <c r="AG22" s="22">
        <v>3</v>
      </c>
      <c r="AH22" s="22">
        <v>17</v>
      </c>
      <c r="AI22" s="48">
        <f t="shared" si="11"/>
        <v>20</v>
      </c>
      <c r="AJ22" s="49">
        <f t="shared" si="17"/>
        <v>431</v>
      </c>
      <c r="AK22" s="44">
        <f t="shared" si="18"/>
        <v>0</v>
      </c>
      <c r="AL22" s="45">
        <f t="shared" si="12"/>
        <v>0</v>
      </c>
      <c r="AM22" s="83">
        <f t="shared" si="13"/>
        <v>215</v>
      </c>
      <c r="AN22" s="83">
        <f t="shared" si="14"/>
        <v>216</v>
      </c>
    </row>
    <row r="23" spans="1:40" ht="15.75" x14ac:dyDescent="0.25">
      <c r="A23" s="124">
        <v>16</v>
      </c>
      <c r="B23" s="125" t="s">
        <v>70</v>
      </c>
      <c r="C23" s="126">
        <v>467</v>
      </c>
      <c r="D23" s="126">
        <v>483</v>
      </c>
      <c r="E23" s="127">
        <f t="shared" si="2"/>
        <v>950</v>
      </c>
      <c r="F23" s="15">
        <v>266</v>
      </c>
      <c r="G23" s="16">
        <v>248</v>
      </c>
      <c r="H23" s="128">
        <f t="shared" si="16"/>
        <v>514</v>
      </c>
      <c r="I23" s="17">
        <v>25</v>
      </c>
      <c r="J23" s="17"/>
      <c r="K23" s="18">
        <f t="shared" si="15"/>
        <v>5.1334702258726897E-2</v>
      </c>
      <c r="L23" s="19">
        <v>73</v>
      </c>
      <c r="M23" s="19"/>
      <c r="N23" s="18">
        <f t="shared" si="4"/>
        <v>0.14989733059548255</v>
      </c>
      <c r="O23" s="19">
        <v>1</v>
      </c>
      <c r="P23" s="19"/>
      <c r="Q23" s="18">
        <f t="shared" si="5"/>
        <v>2.0533880903490761E-3</v>
      </c>
      <c r="R23" s="17">
        <v>5</v>
      </c>
      <c r="S23" s="17"/>
      <c r="T23" s="18">
        <f t="shared" si="6"/>
        <v>1.0266940451745379E-2</v>
      </c>
      <c r="U23" s="19">
        <v>73</v>
      </c>
      <c r="V23" s="19"/>
      <c r="W23" s="18">
        <f t="shared" si="7"/>
        <v>0.14989733059548255</v>
      </c>
      <c r="X23" s="19">
        <v>34</v>
      </c>
      <c r="Y23" s="19"/>
      <c r="Z23" s="18">
        <f t="shared" si="8"/>
        <v>6.9815195071868577E-2</v>
      </c>
      <c r="AA23" s="19">
        <v>276</v>
      </c>
      <c r="AB23" s="19">
        <v>0</v>
      </c>
      <c r="AC23" s="18">
        <f t="shared" si="9"/>
        <v>0.56673511293634493</v>
      </c>
      <c r="AD23" s="129">
        <f t="shared" si="10"/>
        <v>487</v>
      </c>
      <c r="AE23" s="130">
        <v>4</v>
      </c>
      <c r="AF23" s="20">
        <v>0</v>
      </c>
      <c r="AG23" s="20">
        <v>4</v>
      </c>
      <c r="AH23" s="20">
        <v>23</v>
      </c>
      <c r="AI23" s="46">
        <f t="shared" si="11"/>
        <v>27</v>
      </c>
      <c r="AJ23" s="47">
        <f t="shared" si="17"/>
        <v>514</v>
      </c>
      <c r="AK23" s="44">
        <f t="shared" si="18"/>
        <v>0</v>
      </c>
      <c r="AL23" s="45">
        <f t="shared" si="12"/>
        <v>0</v>
      </c>
      <c r="AM23" s="83">
        <f t="shared" si="13"/>
        <v>266</v>
      </c>
      <c r="AN23" s="83">
        <f t="shared" si="14"/>
        <v>248</v>
      </c>
    </row>
    <row r="24" spans="1:40" ht="15.75" x14ac:dyDescent="0.25">
      <c r="A24" s="131">
        <v>17</v>
      </c>
      <c r="B24" s="132" t="s">
        <v>68</v>
      </c>
      <c r="C24" s="133">
        <v>263</v>
      </c>
      <c r="D24" s="133">
        <v>285</v>
      </c>
      <c r="E24" s="134">
        <f t="shared" si="2"/>
        <v>548</v>
      </c>
      <c r="F24" s="21">
        <v>156</v>
      </c>
      <c r="G24" s="22">
        <v>155</v>
      </c>
      <c r="H24" s="137">
        <f t="shared" si="16"/>
        <v>311</v>
      </c>
      <c r="I24" s="12">
        <v>10</v>
      </c>
      <c r="J24" s="12"/>
      <c r="K24" s="24">
        <f t="shared" si="15"/>
        <v>3.3003300330033E-2</v>
      </c>
      <c r="L24" s="14">
        <v>60</v>
      </c>
      <c r="M24" s="14"/>
      <c r="N24" s="24">
        <f t="shared" si="4"/>
        <v>0.19801980198019803</v>
      </c>
      <c r="O24" s="14">
        <v>2</v>
      </c>
      <c r="P24" s="14"/>
      <c r="Q24" s="24">
        <f t="shared" si="5"/>
        <v>6.6006600660066007E-3</v>
      </c>
      <c r="R24" s="12">
        <v>0</v>
      </c>
      <c r="S24" s="12"/>
      <c r="T24" s="24">
        <f t="shared" si="6"/>
        <v>0</v>
      </c>
      <c r="U24" s="14">
        <v>39</v>
      </c>
      <c r="V24" s="14"/>
      <c r="W24" s="24">
        <f t="shared" si="7"/>
        <v>0.12871287128712872</v>
      </c>
      <c r="X24" s="14">
        <v>45</v>
      </c>
      <c r="Y24" s="14"/>
      <c r="Z24" s="24">
        <f t="shared" si="8"/>
        <v>0.14851485148514851</v>
      </c>
      <c r="AA24" s="14">
        <v>147</v>
      </c>
      <c r="AB24" s="14">
        <v>0</v>
      </c>
      <c r="AC24" s="24">
        <f t="shared" si="9"/>
        <v>0.48514851485148514</v>
      </c>
      <c r="AD24" s="140">
        <f t="shared" si="10"/>
        <v>303</v>
      </c>
      <c r="AE24" s="141">
        <v>6</v>
      </c>
      <c r="AF24" s="22">
        <v>0</v>
      </c>
      <c r="AG24" s="22">
        <v>0</v>
      </c>
      <c r="AH24" s="22">
        <v>8</v>
      </c>
      <c r="AI24" s="48">
        <f t="shared" si="11"/>
        <v>8</v>
      </c>
      <c r="AJ24" s="49">
        <f t="shared" si="17"/>
        <v>311</v>
      </c>
      <c r="AK24" s="44">
        <f t="shared" si="18"/>
        <v>0</v>
      </c>
      <c r="AL24" s="45">
        <f t="shared" si="12"/>
        <v>0</v>
      </c>
      <c r="AM24" s="83">
        <f t="shared" si="13"/>
        <v>156</v>
      </c>
      <c r="AN24" s="83">
        <f t="shared" si="14"/>
        <v>155</v>
      </c>
    </row>
    <row r="25" spans="1:40" ht="15.75" x14ac:dyDescent="0.25">
      <c r="A25" s="124">
        <v>18</v>
      </c>
      <c r="B25" s="125" t="s">
        <v>68</v>
      </c>
      <c r="C25" s="126">
        <v>387</v>
      </c>
      <c r="D25" s="126">
        <v>373</v>
      </c>
      <c r="E25" s="127">
        <f t="shared" si="2"/>
        <v>760</v>
      </c>
      <c r="F25" s="15">
        <v>187</v>
      </c>
      <c r="G25" s="16">
        <v>171</v>
      </c>
      <c r="H25" s="128">
        <f t="shared" si="16"/>
        <v>358</v>
      </c>
      <c r="I25" s="17">
        <v>11</v>
      </c>
      <c r="J25" s="17"/>
      <c r="K25" s="18">
        <f t="shared" si="15"/>
        <v>3.2640949554896145E-2</v>
      </c>
      <c r="L25" s="19">
        <v>60</v>
      </c>
      <c r="M25" s="19"/>
      <c r="N25" s="18">
        <f t="shared" si="4"/>
        <v>0.17804154302670624</v>
      </c>
      <c r="O25" s="19">
        <v>3</v>
      </c>
      <c r="P25" s="19"/>
      <c r="Q25" s="18">
        <f t="shared" si="5"/>
        <v>8.9020771513353119E-3</v>
      </c>
      <c r="R25" s="17">
        <v>0</v>
      </c>
      <c r="S25" s="17"/>
      <c r="T25" s="18">
        <f t="shared" si="6"/>
        <v>0</v>
      </c>
      <c r="U25" s="19">
        <v>65</v>
      </c>
      <c r="V25" s="19"/>
      <c r="W25" s="18">
        <f t="shared" si="7"/>
        <v>0.19287833827893175</v>
      </c>
      <c r="X25" s="19">
        <v>24</v>
      </c>
      <c r="Y25" s="19"/>
      <c r="Z25" s="18">
        <f t="shared" si="8"/>
        <v>7.1216617210682495E-2</v>
      </c>
      <c r="AA25" s="19">
        <v>174</v>
      </c>
      <c r="AB25" s="19">
        <v>0</v>
      </c>
      <c r="AC25" s="18">
        <f t="shared" si="9"/>
        <v>0.51632047477744802</v>
      </c>
      <c r="AD25" s="129">
        <f t="shared" si="10"/>
        <v>337</v>
      </c>
      <c r="AE25" s="130">
        <v>6</v>
      </c>
      <c r="AF25" s="20">
        <v>0</v>
      </c>
      <c r="AG25" s="20">
        <v>7</v>
      </c>
      <c r="AH25" s="20">
        <v>14</v>
      </c>
      <c r="AI25" s="46">
        <f t="shared" si="11"/>
        <v>21</v>
      </c>
      <c r="AJ25" s="47">
        <f t="shared" si="17"/>
        <v>358</v>
      </c>
      <c r="AK25" s="44">
        <f t="shared" si="18"/>
        <v>0</v>
      </c>
      <c r="AL25" s="45">
        <f t="shared" si="12"/>
        <v>0</v>
      </c>
      <c r="AM25" s="83">
        <f t="shared" si="13"/>
        <v>187</v>
      </c>
      <c r="AN25" s="83">
        <f t="shared" si="14"/>
        <v>171</v>
      </c>
    </row>
    <row r="26" spans="1:40" ht="15.75" x14ac:dyDescent="0.25">
      <c r="A26" s="131">
        <v>19</v>
      </c>
      <c r="B26" s="132" t="s">
        <v>71</v>
      </c>
      <c r="C26" s="133">
        <v>202</v>
      </c>
      <c r="D26" s="133">
        <v>191</v>
      </c>
      <c r="E26" s="134">
        <f t="shared" si="2"/>
        <v>393</v>
      </c>
      <c r="F26" s="21">
        <v>110</v>
      </c>
      <c r="G26" s="22">
        <v>96</v>
      </c>
      <c r="H26" s="137">
        <f t="shared" si="16"/>
        <v>206</v>
      </c>
      <c r="I26" s="23">
        <v>8</v>
      </c>
      <c r="J26" s="23"/>
      <c r="K26" s="24">
        <f t="shared" si="15"/>
        <v>4.0816326530612242E-2</v>
      </c>
      <c r="L26" s="25">
        <v>40</v>
      </c>
      <c r="M26" s="25"/>
      <c r="N26" s="24">
        <f t="shared" si="4"/>
        <v>0.20408163265306123</v>
      </c>
      <c r="O26" s="25">
        <v>2</v>
      </c>
      <c r="P26" s="25"/>
      <c r="Q26" s="24">
        <f t="shared" si="5"/>
        <v>1.020408163265306E-2</v>
      </c>
      <c r="R26" s="23">
        <v>3</v>
      </c>
      <c r="S26" s="23"/>
      <c r="T26" s="24">
        <f t="shared" si="6"/>
        <v>1.5306122448979591E-2</v>
      </c>
      <c r="U26" s="25">
        <v>39</v>
      </c>
      <c r="V26" s="25"/>
      <c r="W26" s="24">
        <f t="shared" si="7"/>
        <v>0.19897959183673469</v>
      </c>
      <c r="X26" s="25">
        <v>29</v>
      </c>
      <c r="Y26" s="25"/>
      <c r="Z26" s="24">
        <f t="shared" si="8"/>
        <v>0.14795918367346939</v>
      </c>
      <c r="AA26" s="25">
        <v>75</v>
      </c>
      <c r="AB26" s="25">
        <v>0</v>
      </c>
      <c r="AC26" s="24">
        <f t="shared" si="9"/>
        <v>0.38265306122448978</v>
      </c>
      <c r="AD26" s="140">
        <f t="shared" si="10"/>
        <v>196</v>
      </c>
      <c r="AE26" s="141">
        <v>2</v>
      </c>
      <c r="AF26" s="22">
        <v>0</v>
      </c>
      <c r="AG26" s="22">
        <v>1</v>
      </c>
      <c r="AH26" s="22">
        <v>9</v>
      </c>
      <c r="AI26" s="48">
        <f t="shared" si="11"/>
        <v>10</v>
      </c>
      <c r="AJ26" s="49">
        <f t="shared" si="17"/>
        <v>206</v>
      </c>
      <c r="AK26" s="44">
        <f t="shared" si="18"/>
        <v>0</v>
      </c>
      <c r="AL26" s="45">
        <f t="shared" si="12"/>
        <v>0</v>
      </c>
      <c r="AM26" s="83">
        <f t="shared" si="13"/>
        <v>110</v>
      </c>
      <c r="AN26" s="83">
        <f t="shared" si="14"/>
        <v>96</v>
      </c>
    </row>
    <row r="27" spans="1:40" ht="15.75" x14ac:dyDescent="0.25">
      <c r="A27" s="124">
        <v>20</v>
      </c>
      <c r="B27" s="125" t="s">
        <v>72</v>
      </c>
      <c r="C27" s="126">
        <v>290</v>
      </c>
      <c r="D27" s="126">
        <v>288</v>
      </c>
      <c r="E27" s="127">
        <f t="shared" si="2"/>
        <v>578</v>
      </c>
      <c r="F27" s="15">
        <v>158</v>
      </c>
      <c r="G27" s="16">
        <v>153</v>
      </c>
      <c r="H27" s="128">
        <f t="shared" si="16"/>
        <v>311</v>
      </c>
      <c r="I27" s="17">
        <v>10</v>
      </c>
      <c r="J27" s="17"/>
      <c r="K27" s="18">
        <f t="shared" si="15"/>
        <v>3.2894736842105261E-2</v>
      </c>
      <c r="L27" s="19">
        <v>49</v>
      </c>
      <c r="M27" s="19"/>
      <c r="N27" s="18">
        <f t="shared" si="4"/>
        <v>0.16118421052631579</v>
      </c>
      <c r="O27" s="19">
        <v>2</v>
      </c>
      <c r="P27" s="19"/>
      <c r="Q27" s="18">
        <f t="shared" si="5"/>
        <v>6.5789473684210523E-3</v>
      </c>
      <c r="R27" s="17">
        <v>3</v>
      </c>
      <c r="S27" s="17"/>
      <c r="T27" s="18">
        <f t="shared" si="6"/>
        <v>9.8684210526315784E-3</v>
      </c>
      <c r="U27" s="19">
        <v>41</v>
      </c>
      <c r="V27" s="19"/>
      <c r="W27" s="18">
        <f t="shared" si="7"/>
        <v>0.13486842105263158</v>
      </c>
      <c r="X27" s="19">
        <v>33</v>
      </c>
      <c r="Y27" s="19"/>
      <c r="Z27" s="18">
        <f t="shared" si="8"/>
        <v>0.10855263157894737</v>
      </c>
      <c r="AA27" s="19">
        <v>166</v>
      </c>
      <c r="AB27" s="19">
        <v>0</v>
      </c>
      <c r="AC27" s="18">
        <f t="shared" si="9"/>
        <v>0.54605263157894735</v>
      </c>
      <c r="AD27" s="129">
        <f t="shared" si="10"/>
        <v>304</v>
      </c>
      <c r="AE27" s="130">
        <v>13</v>
      </c>
      <c r="AF27" s="20">
        <v>0</v>
      </c>
      <c r="AG27" s="20">
        <v>3</v>
      </c>
      <c r="AH27" s="20">
        <v>4</v>
      </c>
      <c r="AI27" s="46">
        <f t="shared" si="11"/>
        <v>7</v>
      </c>
      <c r="AJ27" s="47">
        <f t="shared" si="17"/>
        <v>311</v>
      </c>
      <c r="AK27" s="44">
        <f t="shared" si="18"/>
        <v>0</v>
      </c>
      <c r="AL27" s="45">
        <f t="shared" si="12"/>
        <v>0</v>
      </c>
      <c r="AM27" s="83">
        <f t="shared" si="13"/>
        <v>158</v>
      </c>
      <c r="AN27" s="83">
        <f t="shared" si="14"/>
        <v>153</v>
      </c>
    </row>
    <row r="28" spans="1:40" ht="15.75" x14ac:dyDescent="0.25">
      <c r="A28" s="131">
        <v>21</v>
      </c>
      <c r="B28" s="132" t="s">
        <v>73</v>
      </c>
      <c r="C28" s="133">
        <v>314</v>
      </c>
      <c r="D28" s="133">
        <v>292</v>
      </c>
      <c r="E28" s="134">
        <f t="shared" si="2"/>
        <v>606</v>
      </c>
      <c r="F28" s="21">
        <v>152</v>
      </c>
      <c r="G28" s="22">
        <v>144</v>
      </c>
      <c r="H28" s="137">
        <f t="shared" si="16"/>
        <v>296</v>
      </c>
      <c r="I28" s="23">
        <v>7</v>
      </c>
      <c r="J28" s="23"/>
      <c r="K28" s="24">
        <f t="shared" si="15"/>
        <v>2.5089605734767026E-2</v>
      </c>
      <c r="L28" s="25">
        <v>56</v>
      </c>
      <c r="M28" s="25"/>
      <c r="N28" s="24">
        <f t="shared" si="4"/>
        <v>0.20071684587813621</v>
      </c>
      <c r="O28" s="25">
        <v>1</v>
      </c>
      <c r="P28" s="25"/>
      <c r="Q28" s="24">
        <f t="shared" si="5"/>
        <v>3.5842293906810036E-3</v>
      </c>
      <c r="R28" s="23">
        <v>3</v>
      </c>
      <c r="S28" s="23"/>
      <c r="T28" s="24">
        <f t="shared" si="6"/>
        <v>1.0752688172043012E-2</v>
      </c>
      <c r="U28" s="25">
        <v>29</v>
      </c>
      <c r="V28" s="25"/>
      <c r="W28" s="24">
        <f t="shared" si="7"/>
        <v>0.1039426523297491</v>
      </c>
      <c r="X28" s="25">
        <v>32</v>
      </c>
      <c r="Y28" s="25"/>
      <c r="Z28" s="24">
        <f t="shared" si="8"/>
        <v>0.11469534050179211</v>
      </c>
      <c r="AA28" s="25">
        <v>151</v>
      </c>
      <c r="AB28" s="25">
        <v>0</v>
      </c>
      <c r="AC28" s="24">
        <f t="shared" si="9"/>
        <v>0.54121863799283154</v>
      </c>
      <c r="AD28" s="140">
        <f t="shared" si="10"/>
        <v>279</v>
      </c>
      <c r="AE28" s="141">
        <v>5</v>
      </c>
      <c r="AF28" s="22">
        <v>0</v>
      </c>
      <c r="AG28" s="22">
        <v>6</v>
      </c>
      <c r="AH28" s="22">
        <v>11</v>
      </c>
      <c r="AI28" s="48">
        <f t="shared" si="11"/>
        <v>17</v>
      </c>
      <c r="AJ28" s="49">
        <f t="shared" si="17"/>
        <v>296</v>
      </c>
      <c r="AK28" s="44">
        <f t="shared" si="18"/>
        <v>0</v>
      </c>
      <c r="AL28" s="45">
        <f t="shared" si="12"/>
        <v>0</v>
      </c>
      <c r="AM28" s="83">
        <f t="shared" si="13"/>
        <v>152</v>
      </c>
      <c r="AN28" s="83">
        <f t="shared" si="14"/>
        <v>144</v>
      </c>
    </row>
    <row r="29" spans="1:40" ht="15.75" x14ac:dyDescent="0.25">
      <c r="A29" s="124">
        <v>22</v>
      </c>
      <c r="B29" s="125" t="s">
        <v>73</v>
      </c>
      <c r="C29" s="126">
        <v>314</v>
      </c>
      <c r="D29" s="126">
        <v>331</v>
      </c>
      <c r="E29" s="127">
        <f t="shared" si="2"/>
        <v>645</v>
      </c>
      <c r="F29" s="15">
        <v>164</v>
      </c>
      <c r="G29" s="16">
        <v>152</v>
      </c>
      <c r="H29" s="128">
        <f t="shared" si="16"/>
        <v>316</v>
      </c>
      <c r="I29" s="17">
        <v>11</v>
      </c>
      <c r="J29" s="17"/>
      <c r="K29" s="18">
        <f t="shared" si="15"/>
        <v>3.5947712418300651E-2</v>
      </c>
      <c r="L29" s="19">
        <v>87</v>
      </c>
      <c r="M29" s="19"/>
      <c r="N29" s="18">
        <f t="shared" si="4"/>
        <v>0.28431372549019607</v>
      </c>
      <c r="O29" s="19">
        <v>6</v>
      </c>
      <c r="P29" s="19"/>
      <c r="Q29" s="18">
        <f t="shared" si="5"/>
        <v>1.9607843137254902E-2</v>
      </c>
      <c r="R29" s="17">
        <v>4</v>
      </c>
      <c r="S29" s="17"/>
      <c r="T29" s="18">
        <f t="shared" si="6"/>
        <v>1.3071895424836602E-2</v>
      </c>
      <c r="U29" s="19">
        <v>33</v>
      </c>
      <c r="V29" s="19"/>
      <c r="W29" s="18">
        <f t="shared" si="7"/>
        <v>0.10784313725490197</v>
      </c>
      <c r="X29" s="19">
        <v>36</v>
      </c>
      <c r="Y29" s="19"/>
      <c r="Z29" s="18">
        <f t="shared" si="8"/>
        <v>0.11764705882352941</v>
      </c>
      <c r="AA29" s="19">
        <v>129</v>
      </c>
      <c r="AB29" s="19">
        <v>0</v>
      </c>
      <c r="AC29" s="18">
        <f t="shared" si="9"/>
        <v>0.42156862745098039</v>
      </c>
      <c r="AD29" s="129">
        <f t="shared" si="10"/>
        <v>306</v>
      </c>
      <c r="AE29" s="130">
        <v>5</v>
      </c>
      <c r="AF29" s="20">
        <v>0</v>
      </c>
      <c r="AG29" s="20">
        <v>4</v>
      </c>
      <c r="AH29" s="20">
        <v>6</v>
      </c>
      <c r="AI29" s="46">
        <f t="shared" si="11"/>
        <v>10</v>
      </c>
      <c r="AJ29" s="47">
        <f t="shared" si="17"/>
        <v>316</v>
      </c>
      <c r="AK29" s="44">
        <f t="shared" si="18"/>
        <v>0</v>
      </c>
      <c r="AL29" s="45">
        <f t="shared" si="12"/>
        <v>0</v>
      </c>
      <c r="AM29" s="83">
        <f t="shared" si="13"/>
        <v>164</v>
      </c>
      <c r="AN29" s="83">
        <f t="shared" si="14"/>
        <v>152</v>
      </c>
    </row>
    <row r="30" spans="1:40" ht="15.75" x14ac:dyDescent="0.25">
      <c r="A30" s="131">
        <v>23</v>
      </c>
      <c r="B30" s="132" t="s">
        <v>74</v>
      </c>
      <c r="C30" s="133">
        <v>513</v>
      </c>
      <c r="D30" s="133">
        <v>553</v>
      </c>
      <c r="E30" s="134">
        <f t="shared" si="2"/>
        <v>1066</v>
      </c>
      <c r="F30" s="21">
        <v>241</v>
      </c>
      <c r="G30" s="22">
        <v>240</v>
      </c>
      <c r="H30" s="137">
        <f t="shared" si="16"/>
        <v>481</v>
      </c>
      <c r="I30" s="23">
        <v>9</v>
      </c>
      <c r="J30" s="23"/>
      <c r="K30" s="24">
        <f t="shared" si="15"/>
        <v>1.9780219780219779E-2</v>
      </c>
      <c r="L30" s="25">
        <v>95</v>
      </c>
      <c r="M30" s="25"/>
      <c r="N30" s="24">
        <f t="shared" si="4"/>
        <v>0.2087912087912088</v>
      </c>
      <c r="O30" s="25">
        <v>1</v>
      </c>
      <c r="P30" s="25"/>
      <c r="Q30" s="24">
        <f t="shared" si="5"/>
        <v>2.1978021978021978E-3</v>
      </c>
      <c r="R30" s="23">
        <v>6</v>
      </c>
      <c r="S30" s="23"/>
      <c r="T30" s="24">
        <f t="shared" si="6"/>
        <v>1.3186813186813187E-2</v>
      </c>
      <c r="U30" s="25">
        <v>65</v>
      </c>
      <c r="V30" s="25"/>
      <c r="W30" s="24">
        <f t="shared" si="7"/>
        <v>0.14285714285714285</v>
      </c>
      <c r="X30" s="25">
        <v>46</v>
      </c>
      <c r="Y30" s="25"/>
      <c r="Z30" s="24">
        <f t="shared" si="8"/>
        <v>0.1010989010989011</v>
      </c>
      <c r="AA30" s="25">
        <v>233</v>
      </c>
      <c r="AB30" s="25">
        <v>0</v>
      </c>
      <c r="AC30" s="24">
        <f t="shared" si="9"/>
        <v>0.51208791208791204</v>
      </c>
      <c r="AD30" s="140">
        <f t="shared" si="10"/>
        <v>455</v>
      </c>
      <c r="AE30" s="141">
        <v>6</v>
      </c>
      <c r="AF30" s="22">
        <v>0</v>
      </c>
      <c r="AG30" s="22">
        <v>15</v>
      </c>
      <c r="AH30" s="22">
        <v>11</v>
      </c>
      <c r="AI30" s="48">
        <f t="shared" si="11"/>
        <v>26</v>
      </c>
      <c r="AJ30" s="49">
        <f t="shared" si="17"/>
        <v>481</v>
      </c>
      <c r="AK30" s="44">
        <f t="shared" si="18"/>
        <v>0</v>
      </c>
      <c r="AL30" s="45">
        <f t="shared" si="12"/>
        <v>0</v>
      </c>
      <c r="AM30" s="83">
        <f t="shared" si="13"/>
        <v>241</v>
      </c>
      <c r="AN30" s="83">
        <f t="shared" si="14"/>
        <v>240</v>
      </c>
    </row>
    <row r="31" spans="1:40" ht="16.5" thickBot="1" x14ac:dyDescent="0.3">
      <c r="A31" s="124">
        <v>24</v>
      </c>
      <c r="B31" s="125" t="s">
        <v>74</v>
      </c>
      <c r="C31" s="126">
        <v>497</v>
      </c>
      <c r="D31" s="126">
        <v>514</v>
      </c>
      <c r="E31" s="127">
        <f t="shared" si="2"/>
        <v>1011</v>
      </c>
      <c r="F31" s="15">
        <v>252</v>
      </c>
      <c r="G31" s="16">
        <v>221</v>
      </c>
      <c r="H31" s="128">
        <f t="shared" si="16"/>
        <v>473</v>
      </c>
      <c r="I31" s="17">
        <v>16</v>
      </c>
      <c r="J31" s="17"/>
      <c r="K31" s="18">
        <f t="shared" si="15"/>
        <v>3.5634743875278395E-2</v>
      </c>
      <c r="L31" s="19">
        <v>72</v>
      </c>
      <c r="M31" s="19"/>
      <c r="N31" s="18">
        <f t="shared" si="4"/>
        <v>0.16035634743875279</v>
      </c>
      <c r="O31" s="19">
        <v>2</v>
      </c>
      <c r="P31" s="19"/>
      <c r="Q31" s="18">
        <f t="shared" si="5"/>
        <v>4.4543429844097994E-3</v>
      </c>
      <c r="R31" s="17">
        <v>2</v>
      </c>
      <c r="S31" s="17"/>
      <c r="T31" s="18">
        <f t="shared" si="6"/>
        <v>4.4543429844097994E-3</v>
      </c>
      <c r="U31" s="19">
        <v>54</v>
      </c>
      <c r="V31" s="19"/>
      <c r="W31" s="18">
        <f t="shared" si="7"/>
        <v>0.12026726057906459</v>
      </c>
      <c r="X31" s="19">
        <v>43</v>
      </c>
      <c r="Y31" s="19"/>
      <c r="Z31" s="18">
        <f t="shared" si="8"/>
        <v>9.5768374164810696E-2</v>
      </c>
      <c r="AA31" s="19">
        <v>260</v>
      </c>
      <c r="AB31" s="19">
        <v>0</v>
      </c>
      <c r="AC31" s="18">
        <f t="shared" si="9"/>
        <v>0.57906458797327398</v>
      </c>
      <c r="AD31" s="129">
        <f t="shared" si="10"/>
        <v>449</v>
      </c>
      <c r="AE31" s="130">
        <v>9</v>
      </c>
      <c r="AF31" s="20">
        <v>0</v>
      </c>
      <c r="AG31" s="20">
        <v>6</v>
      </c>
      <c r="AH31" s="20">
        <v>18</v>
      </c>
      <c r="AI31" s="46">
        <f t="shared" si="11"/>
        <v>24</v>
      </c>
      <c r="AJ31" s="47">
        <f t="shared" si="17"/>
        <v>473</v>
      </c>
      <c r="AK31" s="44">
        <f t="shared" si="18"/>
        <v>0</v>
      </c>
      <c r="AL31" s="45">
        <f t="shared" si="12"/>
        <v>0</v>
      </c>
      <c r="AM31" s="83">
        <f t="shared" si="13"/>
        <v>252</v>
      </c>
      <c r="AN31" s="83">
        <f t="shared" si="14"/>
        <v>221</v>
      </c>
    </row>
    <row r="32" spans="1:40" ht="17.25" customHeight="1" thickBot="1" x14ac:dyDescent="0.3">
      <c r="A32" s="281" t="s">
        <v>75</v>
      </c>
      <c r="B32" s="282"/>
      <c r="C32" s="28">
        <f t="shared" ref="C32:H32" si="19">SUM(C8:C31)</f>
        <v>8691</v>
      </c>
      <c r="D32" s="29">
        <f t="shared" si="19"/>
        <v>9236</v>
      </c>
      <c r="E32" s="29">
        <f t="shared" si="19"/>
        <v>17927</v>
      </c>
      <c r="F32" s="30">
        <f t="shared" si="19"/>
        <v>4532</v>
      </c>
      <c r="G32" s="30">
        <f t="shared" si="19"/>
        <v>4471</v>
      </c>
      <c r="H32" s="30">
        <f t="shared" si="19"/>
        <v>9003</v>
      </c>
      <c r="I32" s="30">
        <f>SUM(I8:I31)</f>
        <v>322</v>
      </c>
      <c r="J32" s="30">
        <f>SUM(J8:J31)</f>
        <v>0</v>
      </c>
      <c r="K32" s="31">
        <f t="shared" si="15"/>
        <v>3.7616822429906542E-2</v>
      </c>
      <c r="L32" s="30">
        <f>SUM(L8:L31)</f>
        <v>1688</v>
      </c>
      <c r="M32" s="30">
        <f>SUM(M8:M31)</f>
        <v>0</v>
      </c>
      <c r="N32" s="31">
        <f t="shared" si="4"/>
        <v>0.197196261682243</v>
      </c>
      <c r="O32" s="30">
        <f>SUM(O8:O31)</f>
        <v>45</v>
      </c>
      <c r="P32" s="30">
        <f>SUM(P8:P31)</f>
        <v>0</v>
      </c>
      <c r="Q32" s="31">
        <f t="shared" si="5"/>
        <v>5.2570093457943922E-3</v>
      </c>
      <c r="R32" s="30">
        <f>SUM(R8:R31)</f>
        <v>50</v>
      </c>
      <c r="S32" s="30">
        <f>SUM(S8:S31)</f>
        <v>0</v>
      </c>
      <c r="T32" s="31">
        <f t="shared" si="6"/>
        <v>5.8411214953271026E-3</v>
      </c>
      <c r="U32" s="30">
        <f>SUM(U8:U31)</f>
        <v>1202</v>
      </c>
      <c r="V32" s="30">
        <f>SUM(V8:V31)</f>
        <v>0</v>
      </c>
      <c r="W32" s="31">
        <f t="shared" si="7"/>
        <v>0.14042056074766354</v>
      </c>
      <c r="X32" s="30">
        <f>SUM(X8:X31)</f>
        <v>1011</v>
      </c>
      <c r="Y32" s="30">
        <f>SUM(Y8:Y31)</f>
        <v>0</v>
      </c>
      <c r="Z32" s="31">
        <f t="shared" si="8"/>
        <v>0.11810747663551402</v>
      </c>
      <c r="AA32" s="30">
        <f>SUM(AA8:AA31)</f>
        <v>4242</v>
      </c>
      <c r="AB32" s="30">
        <f>SUM(AB8:AB31)</f>
        <v>0</v>
      </c>
      <c r="AC32" s="31">
        <f t="shared" si="9"/>
        <v>0.4955607476635514</v>
      </c>
      <c r="AD32" s="30">
        <f>SUM(AD8:AD31)</f>
        <v>8560</v>
      </c>
      <c r="AE32" s="30">
        <f t="shared" ref="AE32:AJ32" si="20">SUM(AE8:AE31)</f>
        <v>174</v>
      </c>
      <c r="AF32" s="30">
        <f t="shared" si="20"/>
        <v>0</v>
      </c>
      <c r="AG32" s="30">
        <f t="shared" si="20"/>
        <v>143</v>
      </c>
      <c r="AH32" s="30">
        <f t="shared" si="20"/>
        <v>300</v>
      </c>
      <c r="AI32" s="30">
        <f t="shared" si="20"/>
        <v>443</v>
      </c>
      <c r="AJ32" s="30">
        <f t="shared" si="20"/>
        <v>9003</v>
      </c>
      <c r="AK32" s="44">
        <f t="shared" si="18"/>
        <v>0</v>
      </c>
      <c r="AL32" s="45">
        <f>P32+M32+J32</f>
        <v>0</v>
      </c>
      <c r="AM32" s="83">
        <f>SUM(AM8:AM31)</f>
        <v>4532</v>
      </c>
      <c r="AN32" s="83">
        <f>SUM(AN8:AN31)</f>
        <v>4471</v>
      </c>
    </row>
    <row r="33" spans="1:40" ht="16.5" thickBot="1" x14ac:dyDescent="0.3">
      <c r="A33" s="279" t="s">
        <v>9</v>
      </c>
      <c r="B33" s="280"/>
      <c r="C33" s="142"/>
      <c r="D33" s="143"/>
      <c r="E33" s="144"/>
      <c r="F33" s="145">
        <f>+F32/C32</f>
        <v>0.52145898055459672</v>
      </c>
      <c r="G33" s="146">
        <f>+G32/D32</f>
        <v>0.48408401905586834</v>
      </c>
      <c r="H33" s="146">
        <f>+H32/E32</f>
        <v>0.50220338037596923</v>
      </c>
      <c r="I33" s="147" t="s">
        <v>76</v>
      </c>
      <c r="J33" s="146" t="s">
        <v>76</v>
      </c>
      <c r="K33" s="146" t="s">
        <v>76</v>
      </c>
      <c r="L33" s="146" t="s">
        <v>76</v>
      </c>
      <c r="M33" s="146" t="s">
        <v>76</v>
      </c>
      <c r="N33" s="146" t="s">
        <v>76</v>
      </c>
      <c r="O33" s="146" t="s">
        <v>76</v>
      </c>
      <c r="P33" s="146" t="s">
        <v>76</v>
      </c>
      <c r="Q33" s="146" t="s">
        <v>76</v>
      </c>
      <c r="R33" s="147" t="s">
        <v>76</v>
      </c>
      <c r="S33" s="146" t="s">
        <v>76</v>
      </c>
      <c r="T33" s="146" t="s">
        <v>76</v>
      </c>
      <c r="U33" s="146" t="s">
        <v>76</v>
      </c>
      <c r="V33" s="146" t="s">
        <v>76</v>
      </c>
      <c r="W33" s="146" t="s">
        <v>76</v>
      </c>
      <c r="X33" s="146" t="s">
        <v>76</v>
      </c>
      <c r="Y33" s="146" t="s">
        <v>76</v>
      </c>
      <c r="Z33" s="146" t="s">
        <v>76</v>
      </c>
      <c r="AA33" s="146"/>
      <c r="AB33" s="146"/>
      <c r="AC33" s="146"/>
      <c r="AD33" s="146">
        <f>IF(H32=0,,+AD32/H32)</f>
        <v>0.95079417971787183</v>
      </c>
      <c r="AE33" s="146"/>
      <c r="AF33" s="146">
        <f>IF(H32=0,,AF32/H32)</f>
        <v>0</v>
      </c>
      <c r="AG33" s="146">
        <f>IF(H32=0,,AG32/H32)</f>
        <v>1.5883594357436411E-2</v>
      </c>
      <c r="AH33" s="146">
        <f>IF(H32=0,,AH32/H32)</f>
        <v>3.3322225924691772E-2</v>
      </c>
      <c r="AI33" s="142"/>
      <c r="AJ33" s="148"/>
      <c r="AK33" s="149"/>
      <c r="AL33" s="150"/>
      <c r="AM33" s="269">
        <f>SUM(AN32,AM32)</f>
        <v>9003</v>
      </c>
      <c r="AN33" s="270"/>
    </row>
    <row r="35" spans="1:40" x14ac:dyDescent="0.2">
      <c r="AD35" t="s">
        <v>76</v>
      </c>
      <c r="AF35" s="32" t="s">
        <v>77</v>
      </c>
      <c r="AG35" s="33">
        <f>COUNTIF(U8:U31,"&gt;0")</f>
        <v>23</v>
      </c>
      <c r="AH35" s="34" t="s">
        <v>78</v>
      </c>
    </row>
  </sheetData>
  <mergeCells count="25">
    <mergeCell ref="A33:B33"/>
    <mergeCell ref="O5:Q6"/>
    <mergeCell ref="O4:Q4"/>
    <mergeCell ref="A32:B32"/>
    <mergeCell ref="I5:K6"/>
    <mergeCell ref="L5:N6"/>
    <mergeCell ref="I4:K4"/>
    <mergeCell ref="L4:N4"/>
    <mergeCell ref="AM33:AN33"/>
    <mergeCell ref="R5:T6"/>
    <mergeCell ref="U5:W6"/>
    <mergeCell ref="X5:Z6"/>
    <mergeCell ref="AD5:AJ5"/>
    <mergeCell ref="AA5:AC6"/>
    <mergeCell ref="I3:L3"/>
    <mergeCell ref="X4:Z4"/>
    <mergeCell ref="A1:AJ1"/>
    <mergeCell ref="A2:AJ2"/>
    <mergeCell ref="C4:E4"/>
    <mergeCell ref="F4:H4"/>
    <mergeCell ref="AD4:AJ4"/>
    <mergeCell ref="R3:U3"/>
    <mergeCell ref="R4:T4"/>
    <mergeCell ref="U4:W4"/>
    <mergeCell ref="AA4:AC4"/>
  </mergeCells>
  <phoneticPr fontId="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1" orientation="landscape" r:id="rId1"/>
  <headerFooter alignWithMargins="0">
    <oddHeader>&amp;LStampato il &amp;D alle &amp;T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A2" sqref="A2:E2"/>
    </sheetView>
  </sheetViews>
  <sheetFormatPr defaultColWidth="8.85546875" defaultRowHeight="12.75" x14ac:dyDescent="0.2"/>
  <cols>
    <col min="1" max="1" width="9.7109375" style="1" customWidth="1"/>
    <col min="2" max="2" width="16.42578125" style="1" customWidth="1"/>
    <col min="3" max="3" width="21.42578125" style="1" customWidth="1"/>
    <col min="4" max="4" width="11" style="1" customWidth="1"/>
    <col min="5" max="5" width="10" style="1" customWidth="1"/>
    <col min="6" max="6" width="15.7109375" style="1" customWidth="1"/>
    <col min="7" max="7" width="17.42578125" style="1" customWidth="1"/>
    <col min="8" max="8" width="10.85546875" style="1" customWidth="1"/>
    <col min="9" max="16384" width="8.85546875" style="1"/>
  </cols>
  <sheetData>
    <row r="1" spans="1:8" s="5" customFormat="1" ht="15.75" customHeight="1" thickBot="1" x14ac:dyDescent="0.25">
      <c r="A1" s="309" t="s">
        <v>79</v>
      </c>
      <c r="B1" s="310"/>
      <c r="C1" s="310"/>
      <c r="D1" s="310"/>
      <c r="E1" s="310"/>
      <c r="F1" s="310"/>
      <c r="G1" s="310"/>
      <c r="H1" s="311"/>
    </row>
    <row r="2" spans="1:8" ht="15" customHeight="1" thickBot="1" x14ac:dyDescent="0.25">
      <c r="A2" s="312" t="s">
        <v>77</v>
      </c>
      <c r="B2" s="313"/>
      <c r="C2" s="313"/>
      <c r="D2" s="313"/>
      <c r="E2" s="314"/>
      <c r="F2" s="238">
        <f>DettaglioListe!J3</f>
        <v>23</v>
      </c>
      <c r="G2" s="238" t="s">
        <v>80</v>
      </c>
      <c r="H2" s="239">
        <v>23</v>
      </c>
    </row>
    <row r="3" spans="1:8" s="35" customFormat="1" ht="34.5" customHeight="1" x14ac:dyDescent="0.2">
      <c r="A3" s="306" t="s">
        <v>81</v>
      </c>
      <c r="B3" s="297"/>
      <c r="C3" s="295"/>
      <c r="D3" s="36">
        <f>DettaglioListe!$H$32</f>
        <v>319</v>
      </c>
      <c r="E3" s="297" t="s">
        <v>82</v>
      </c>
      <c r="F3" s="298"/>
      <c r="G3" s="295"/>
      <c r="H3" s="36">
        <f>DettaglioListe!$R$32</f>
        <v>1178</v>
      </c>
    </row>
    <row r="4" spans="1:8" s="35" customFormat="1" ht="32.25" customHeight="1" thickBot="1" x14ac:dyDescent="0.25">
      <c r="A4" s="307" t="s">
        <v>83</v>
      </c>
      <c r="B4" s="300"/>
      <c r="C4" s="296"/>
      <c r="D4" s="38">
        <f>DettaglioListe!$H$33</f>
        <v>3.8039589792511326E-2</v>
      </c>
      <c r="E4" s="299" t="s">
        <v>84</v>
      </c>
      <c r="F4" s="300"/>
      <c r="G4" s="296"/>
      <c r="H4" s="38">
        <f>DettaglioListe!$R$33</f>
        <v>0.14047221559742429</v>
      </c>
    </row>
    <row r="5" spans="1:8" s="35" customFormat="1" ht="34.5" customHeight="1" x14ac:dyDescent="0.2">
      <c r="A5" s="292" t="s">
        <v>85</v>
      </c>
      <c r="B5" s="288"/>
      <c r="C5" s="301"/>
      <c r="D5" s="37">
        <f>DettaglioListe!J32</f>
        <v>202</v>
      </c>
      <c r="E5" s="287" t="s">
        <v>86</v>
      </c>
      <c r="F5" s="288"/>
      <c r="G5" s="301"/>
      <c r="H5" s="37">
        <f>DettaglioListe!$T$32</f>
        <v>861</v>
      </c>
    </row>
    <row r="6" spans="1:8" s="35" customFormat="1" ht="32.25" customHeight="1" thickBot="1" x14ac:dyDescent="0.25">
      <c r="A6" s="303" t="s">
        <v>87</v>
      </c>
      <c r="B6" s="286"/>
      <c r="C6" s="302"/>
      <c r="D6" s="39">
        <f>DettaglioListe!J33</f>
        <v>2.4087765323157644E-2</v>
      </c>
      <c r="E6" s="285" t="s">
        <v>88</v>
      </c>
      <c r="F6" s="286"/>
      <c r="G6" s="302"/>
      <c r="H6" s="39">
        <f>DettaglioListe!$T$33</f>
        <v>0.10267111853088481</v>
      </c>
    </row>
    <row r="7" spans="1:8" s="35" customFormat="1" ht="34.5" customHeight="1" x14ac:dyDescent="0.2">
      <c r="A7" s="308" t="s">
        <v>89</v>
      </c>
      <c r="B7" s="298"/>
      <c r="C7" s="295"/>
      <c r="D7" s="36">
        <f>DettaglioListe!L32</f>
        <v>1461</v>
      </c>
      <c r="E7" s="297" t="s">
        <v>90</v>
      </c>
      <c r="F7" s="298"/>
      <c r="G7" s="295"/>
      <c r="H7" s="36">
        <f>DettaglioListe!$V$32</f>
        <v>65</v>
      </c>
    </row>
    <row r="8" spans="1:8" s="35" customFormat="1" ht="31.5" customHeight="1" thickBot="1" x14ac:dyDescent="0.25">
      <c r="A8" s="307" t="s">
        <v>91</v>
      </c>
      <c r="B8" s="300"/>
      <c r="C8" s="296"/>
      <c r="D8" s="38">
        <f>DettaglioListe!L33</f>
        <v>0.17421893632244217</v>
      </c>
      <c r="E8" s="299" t="s">
        <v>92</v>
      </c>
      <c r="F8" s="300"/>
      <c r="G8" s="296"/>
      <c r="H8" s="38">
        <f>DettaglioListe!$V$33</f>
        <v>7.75101359408538E-3</v>
      </c>
    </row>
    <row r="9" spans="1:8" s="35" customFormat="1" ht="34.5" customHeight="1" x14ac:dyDescent="0.2">
      <c r="A9" s="292" t="s">
        <v>93</v>
      </c>
      <c r="B9" s="288"/>
      <c r="C9" s="301"/>
      <c r="D9" s="37">
        <f>DettaglioListe!N32</f>
        <v>42</v>
      </c>
      <c r="E9" s="287" t="s">
        <v>94</v>
      </c>
      <c r="F9" s="288"/>
      <c r="G9" s="283"/>
      <c r="H9" s="37">
        <f>+DettaglioListe!$X$32</f>
        <v>66</v>
      </c>
    </row>
    <row r="10" spans="1:8" s="35" customFormat="1" ht="33" customHeight="1" thickBot="1" x14ac:dyDescent="0.25">
      <c r="A10" s="303" t="s">
        <v>95</v>
      </c>
      <c r="B10" s="286"/>
      <c r="C10" s="302"/>
      <c r="D10" s="39">
        <f>DettaglioListe!N33</f>
        <v>5.008347245409015E-3</v>
      </c>
      <c r="E10" s="285" t="s">
        <v>96</v>
      </c>
      <c r="F10" s="286"/>
      <c r="G10" s="284"/>
      <c r="H10" s="39">
        <f>+DettaglioListe!$X$33</f>
        <v>7.8702599570713086E-3</v>
      </c>
    </row>
    <row r="11" spans="1:8" s="35" customFormat="1" ht="34.5" customHeight="1" x14ac:dyDescent="0.2">
      <c r="A11" s="306" t="s">
        <v>97</v>
      </c>
      <c r="B11" s="297"/>
      <c r="C11" s="295"/>
      <c r="D11" s="36">
        <f>DettaglioListe!$P$32</f>
        <v>40</v>
      </c>
      <c r="E11" s="297" t="s">
        <v>98</v>
      </c>
      <c r="F11" s="298"/>
      <c r="G11" s="295"/>
      <c r="H11" s="36">
        <f>DettaglioListe!$Z$32</f>
        <v>4152</v>
      </c>
    </row>
    <row r="12" spans="1:8" s="35" customFormat="1" ht="32.25" customHeight="1" thickBot="1" x14ac:dyDescent="0.25">
      <c r="A12" s="307" t="s">
        <v>99</v>
      </c>
      <c r="B12" s="300"/>
      <c r="C12" s="296"/>
      <c r="D12" s="38">
        <f>DettaglioListe!$P$33</f>
        <v>4.7698545194371569E-3</v>
      </c>
      <c r="E12" s="299" t="s">
        <v>100</v>
      </c>
      <c r="F12" s="300"/>
      <c r="G12" s="296"/>
      <c r="H12" s="38">
        <f>DettaglioListe!$Z$33</f>
        <v>0.49511089911757694</v>
      </c>
    </row>
    <row r="13" spans="1:8" s="35" customFormat="1" ht="34.5" customHeight="1" x14ac:dyDescent="0.2">
      <c r="A13" s="292"/>
      <c r="B13" s="288"/>
      <c r="C13" s="301"/>
      <c r="D13" s="60"/>
      <c r="E13" s="292" t="s">
        <v>101</v>
      </c>
      <c r="F13" s="288"/>
      <c r="G13" s="67">
        <f>DettaglioListe!AG32</f>
        <v>300</v>
      </c>
      <c r="H13" s="70">
        <f>IF(DettaglioListe!$AM$32=0,,G13/DettaglioListe!$AM$32)</f>
        <v>3.3322225924691772E-2</v>
      </c>
    </row>
    <row r="14" spans="1:8" s="35" customFormat="1" ht="33" customHeight="1" thickBot="1" x14ac:dyDescent="0.25">
      <c r="A14" s="303"/>
      <c r="B14" s="286"/>
      <c r="C14" s="302"/>
      <c r="D14" s="61"/>
      <c r="E14" s="304" t="s">
        <v>102</v>
      </c>
      <c r="F14" s="305"/>
      <c r="G14" s="66">
        <f>DettaglioListe!AF32</f>
        <v>143</v>
      </c>
      <c r="H14" s="289">
        <f>IF(DettaglioListe!$AM$32=0,,+G14/DettaglioListe!$AM$32)</f>
        <v>1.5883594357436411E-2</v>
      </c>
    </row>
    <row r="15" spans="1:8" ht="2.25" customHeight="1" thickBot="1" x14ac:dyDescent="0.25">
      <c r="A15" s="54"/>
      <c r="B15" s="52"/>
      <c r="C15" s="74"/>
      <c r="D15" s="53"/>
      <c r="E15" s="304"/>
      <c r="F15" s="305"/>
      <c r="G15" s="65"/>
      <c r="H15" s="289"/>
    </row>
    <row r="16" spans="1:8" ht="18" customHeight="1" x14ac:dyDescent="0.25">
      <c r="A16" s="58" t="s">
        <v>24</v>
      </c>
      <c r="B16" s="56"/>
      <c r="C16" s="73">
        <f>DettaglioListe!AB32</f>
        <v>8386</v>
      </c>
      <c r="D16" s="62">
        <f>IF(C17=0,,+C16/C17)</f>
        <v>0.9314672886815506</v>
      </c>
      <c r="E16" s="293" t="s">
        <v>4</v>
      </c>
      <c r="F16" s="294"/>
      <c r="G16" s="68"/>
      <c r="H16" s="69"/>
    </row>
    <row r="17" spans="1:8" ht="18" customHeight="1" thickBot="1" x14ac:dyDescent="0.3">
      <c r="A17" s="59" t="s">
        <v>25</v>
      </c>
      <c r="B17" s="57"/>
      <c r="C17" s="64">
        <f>+DettaglioListe!G32</f>
        <v>9003</v>
      </c>
      <c r="D17" s="63">
        <f>+DettaglioListe!G32/DettaglioListe!D32</f>
        <v>0.50220338037596923</v>
      </c>
      <c r="E17" s="290" t="s">
        <v>103</v>
      </c>
      <c r="F17" s="291"/>
      <c r="G17" s="71">
        <f>DettaglioListe!AE32</f>
        <v>0</v>
      </c>
      <c r="H17" s="72">
        <f>IF(DettaglioListe!$AM$32=0,,+G17/DettaglioListe!$AM$32)</f>
        <v>0</v>
      </c>
    </row>
    <row r="18" spans="1:8" ht="33" customHeight="1" x14ac:dyDescent="0.2"/>
    <row r="19" spans="1:8" ht="6" customHeight="1" x14ac:dyDescent="0.2"/>
    <row r="22" spans="1:8" ht="26.45" customHeight="1" x14ac:dyDescent="0.2"/>
    <row r="26" spans="1:8" x14ac:dyDescent="0.2">
      <c r="C26" s="4"/>
    </row>
  </sheetData>
  <mergeCells count="40">
    <mergeCell ref="C7:C8"/>
    <mergeCell ref="A7:B7"/>
    <mergeCell ref="A8:B8"/>
    <mergeCell ref="A1:H1"/>
    <mergeCell ref="A2:E2"/>
    <mergeCell ref="E4:F4"/>
    <mergeCell ref="A4:B4"/>
    <mergeCell ref="G3:G4"/>
    <mergeCell ref="E3:F3"/>
    <mergeCell ref="A5:B5"/>
    <mergeCell ref="A6:B6"/>
    <mergeCell ref="C5:C6"/>
    <mergeCell ref="A3:B3"/>
    <mergeCell ref="C3:C4"/>
    <mergeCell ref="G5:G6"/>
    <mergeCell ref="E5:F5"/>
    <mergeCell ref="E6:F6"/>
    <mergeCell ref="E7:F7"/>
    <mergeCell ref="G7:G8"/>
    <mergeCell ref="E8:F8"/>
    <mergeCell ref="A13:B13"/>
    <mergeCell ref="C13:C14"/>
    <mergeCell ref="A14:B14"/>
    <mergeCell ref="E14:F15"/>
    <mergeCell ref="C9:C10"/>
    <mergeCell ref="A9:B9"/>
    <mergeCell ref="A10:B10"/>
    <mergeCell ref="A11:B11"/>
    <mergeCell ref="C11:C12"/>
    <mergeCell ref="E11:F11"/>
    <mergeCell ref="A12:B12"/>
    <mergeCell ref="E12:F12"/>
    <mergeCell ref="G9:G10"/>
    <mergeCell ref="E10:F10"/>
    <mergeCell ref="E9:F9"/>
    <mergeCell ref="H14:H15"/>
    <mergeCell ref="E17:F17"/>
    <mergeCell ref="E13:F13"/>
    <mergeCell ref="E16:F16"/>
    <mergeCell ref="G11:G12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drawing r:id="rId2"/>
  <webPublishItems count="1">
    <webPublishItem id="25638" divId="Comune2011_25638" sourceType="printArea" destinationFile="C:\elezioni2011\risultati\liste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4"/>
  <sheetViews>
    <sheetView workbookViewId="0">
      <pane xSplit="7" ySplit="7" topLeftCell="H25" activePane="bottomRight" state="frozen"/>
      <selection pane="topRight" activeCell="H1" sqref="H1"/>
      <selection pane="bottomLeft" activeCell="A8" sqref="A8"/>
      <selection pane="bottomRight" activeCell="A39" sqref="A39"/>
    </sheetView>
  </sheetViews>
  <sheetFormatPr defaultRowHeight="12.75" x14ac:dyDescent="0.2"/>
  <cols>
    <col min="1" max="1" width="4.42578125" style="2" customWidth="1"/>
    <col min="2" max="2" width="8.140625" style="1" customWidth="1"/>
    <col min="3" max="3" width="7.5703125" style="1" customWidth="1"/>
    <col min="4" max="4" width="8.85546875" style="1" customWidth="1"/>
    <col min="5" max="5" width="8" style="1" customWidth="1"/>
    <col min="6" max="6" width="7.85546875" style="1" customWidth="1"/>
    <col min="7" max="7" width="8.5703125" style="1" customWidth="1"/>
    <col min="8" max="8" width="7.28515625" style="1" customWidth="1"/>
    <col min="9" max="9" width="4.140625" style="1" customWidth="1"/>
    <col min="10" max="10" width="7.42578125" style="1" customWidth="1"/>
    <col min="11" max="11" width="4.140625" style="1" customWidth="1"/>
    <col min="12" max="12" width="8.42578125" style="1" customWidth="1"/>
    <col min="13" max="13" width="4.42578125" style="1" customWidth="1"/>
    <col min="14" max="14" width="6.85546875" style="1" customWidth="1"/>
    <col min="15" max="15" width="4.28515625" style="1" customWidth="1"/>
    <col min="16" max="16" width="8.140625" style="1" customWidth="1"/>
    <col min="17" max="17" width="4.7109375" style="1" customWidth="1"/>
    <col min="18" max="18" width="8.140625" style="1" customWidth="1"/>
    <col min="19" max="19" width="4.28515625" style="1" customWidth="1"/>
    <col min="20" max="20" width="7.5703125" style="1" customWidth="1"/>
    <col min="21" max="21" width="4.5703125" style="1" customWidth="1"/>
    <col min="22" max="22" width="6.85546875" style="1" customWidth="1"/>
    <col min="23" max="23" width="4.5703125" style="1" customWidth="1"/>
    <col min="24" max="24" width="7.5703125" style="1" customWidth="1"/>
    <col min="25" max="25" width="4.140625" style="1" customWidth="1"/>
    <col min="26" max="26" width="7.5703125" style="1" customWidth="1"/>
    <col min="27" max="27" width="4.140625" style="1" customWidth="1"/>
    <col min="28" max="28" width="9.140625" style="1"/>
    <col min="29" max="30" width="8.140625" style="1" customWidth="1"/>
    <col min="31" max="31" width="6.140625" style="1" customWidth="1"/>
    <col min="32" max="33" width="7.28515625" style="1" customWidth="1"/>
    <col min="34" max="35" width="7.7109375" style="1" customWidth="1"/>
    <col min="36" max="16384" width="9.140625" style="1"/>
  </cols>
  <sheetData>
    <row r="1" spans="1:39" ht="15.75" x14ac:dyDescent="0.25">
      <c r="A1" s="151"/>
      <c r="B1" s="151"/>
      <c r="C1" s="220" t="s">
        <v>34</v>
      </c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315"/>
      <c r="AF1" s="315"/>
      <c r="AG1" s="152"/>
      <c r="AH1" s="152"/>
      <c r="AI1" s="152"/>
      <c r="AJ1" s="152"/>
      <c r="AK1" s="152"/>
      <c r="AL1" s="152"/>
      <c r="AM1" s="152"/>
    </row>
    <row r="2" spans="1:39" ht="15.75" x14ac:dyDescent="0.25">
      <c r="A2" s="151"/>
      <c r="B2" s="152"/>
      <c r="C2" s="220" t="s">
        <v>104</v>
      </c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</row>
    <row r="3" spans="1:39" s="81" customFormat="1" ht="30" customHeight="1" x14ac:dyDescent="0.2">
      <c r="A3" s="153"/>
      <c r="B3" s="154"/>
      <c r="C3" s="154"/>
      <c r="D3" s="154"/>
      <c r="E3" s="154"/>
      <c r="F3" s="154"/>
      <c r="G3" s="154"/>
      <c r="H3" s="155" t="s">
        <v>105</v>
      </c>
      <c r="I3" s="155"/>
      <c r="J3" s="155">
        <f>COUNT(Z8:Z31)</f>
        <v>23</v>
      </c>
      <c r="K3" s="155" t="s">
        <v>80</v>
      </c>
      <c r="L3" s="155">
        <v>23</v>
      </c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 t="s">
        <v>105</v>
      </c>
      <c r="Y3" s="155"/>
      <c r="Z3" s="155">
        <f>COUNT(Z8:Z31)</f>
        <v>23</v>
      </c>
      <c r="AA3" s="155" t="s">
        <v>80</v>
      </c>
      <c r="AB3" s="156">
        <v>23</v>
      </c>
      <c r="AC3" s="316" t="s">
        <v>106</v>
      </c>
      <c r="AD3" s="316"/>
      <c r="AE3" s="316"/>
      <c r="AF3" s="316" t="str">
        <f>+AL32 &amp; " su " &amp; F32</f>
        <v>4471 su 4471</v>
      </c>
      <c r="AG3" s="316"/>
      <c r="AH3" s="155"/>
      <c r="AI3" s="155"/>
      <c r="AJ3" s="154"/>
      <c r="AK3" s="154"/>
      <c r="AL3" s="154"/>
      <c r="AM3" s="154"/>
    </row>
    <row r="4" spans="1:39" ht="39.75" customHeight="1" x14ac:dyDescent="0.2">
      <c r="A4" s="157" t="s">
        <v>107</v>
      </c>
      <c r="B4" s="321" t="s">
        <v>108</v>
      </c>
      <c r="C4" s="321"/>
      <c r="D4" s="321"/>
      <c r="E4" s="321" t="s">
        <v>41</v>
      </c>
      <c r="F4" s="321"/>
      <c r="G4" s="321"/>
      <c r="H4" s="319" t="s">
        <v>81</v>
      </c>
      <c r="I4" s="320"/>
      <c r="J4" s="319" t="s">
        <v>85</v>
      </c>
      <c r="K4" s="320"/>
      <c r="L4" s="319" t="s">
        <v>89</v>
      </c>
      <c r="M4" s="320"/>
      <c r="N4" s="319" t="s">
        <v>93</v>
      </c>
      <c r="O4" s="320"/>
      <c r="P4" s="319" t="s">
        <v>97</v>
      </c>
      <c r="Q4" s="320"/>
      <c r="R4" s="319" t="s">
        <v>82</v>
      </c>
      <c r="S4" s="320"/>
      <c r="T4" s="319" t="s">
        <v>86</v>
      </c>
      <c r="U4" s="320"/>
      <c r="V4" s="319" t="s">
        <v>90</v>
      </c>
      <c r="W4" s="320"/>
      <c r="X4" s="319" t="s">
        <v>94</v>
      </c>
      <c r="Y4" s="320"/>
      <c r="Z4" s="319" t="s">
        <v>98</v>
      </c>
      <c r="AA4" s="320"/>
      <c r="AB4" s="158" t="s">
        <v>24</v>
      </c>
      <c r="AC4" s="159" t="s">
        <v>109</v>
      </c>
      <c r="AD4" s="159" t="s">
        <v>110</v>
      </c>
      <c r="AE4" s="159" t="s">
        <v>111</v>
      </c>
      <c r="AF4" s="159" t="s">
        <v>102</v>
      </c>
      <c r="AG4" s="159" t="s">
        <v>101</v>
      </c>
      <c r="AH4" s="159" t="s">
        <v>112</v>
      </c>
      <c r="AI4" s="159" t="s">
        <v>113</v>
      </c>
      <c r="AJ4" s="152"/>
      <c r="AK4" s="152"/>
      <c r="AL4" s="152"/>
      <c r="AM4" s="152"/>
    </row>
    <row r="5" spans="1:39" s="3" customFormat="1" ht="43.5" customHeight="1" x14ac:dyDescent="0.15">
      <c r="A5" s="160"/>
      <c r="B5" s="161"/>
      <c r="C5" s="161"/>
      <c r="D5" s="161"/>
      <c r="E5" s="161"/>
      <c r="F5" s="161"/>
      <c r="G5" s="161"/>
      <c r="H5" s="317" t="s">
        <v>114</v>
      </c>
      <c r="I5" s="318"/>
      <c r="J5" s="317" t="s">
        <v>115</v>
      </c>
      <c r="K5" s="318"/>
      <c r="L5" s="317" t="s">
        <v>91</v>
      </c>
      <c r="M5" s="318"/>
      <c r="N5" s="317" t="s">
        <v>95</v>
      </c>
      <c r="O5" s="318"/>
      <c r="P5" s="317" t="s">
        <v>99</v>
      </c>
      <c r="Q5" s="318"/>
      <c r="R5" s="317" t="s">
        <v>84</v>
      </c>
      <c r="S5" s="318"/>
      <c r="T5" s="317" t="s">
        <v>88</v>
      </c>
      <c r="U5" s="318"/>
      <c r="V5" s="317" t="s">
        <v>92</v>
      </c>
      <c r="W5" s="318"/>
      <c r="X5" s="317" t="s">
        <v>116</v>
      </c>
      <c r="Y5" s="318"/>
      <c r="Z5" s="317" t="s">
        <v>100</v>
      </c>
      <c r="AA5" s="318"/>
      <c r="AB5" s="162"/>
      <c r="AC5" s="159"/>
      <c r="AD5" s="159" t="s">
        <v>62</v>
      </c>
      <c r="AE5" s="159">
        <v>1</v>
      </c>
      <c r="AF5" s="159">
        <v>2</v>
      </c>
      <c r="AG5" s="159">
        <v>3</v>
      </c>
      <c r="AH5" s="163" t="s">
        <v>64</v>
      </c>
      <c r="AI5" s="163" t="s">
        <v>65</v>
      </c>
      <c r="AJ5" s="164"/>
      <c r="AK5" s="164"/>
      <c r="AL5" s="164"/>
      <c r="AM5" s="164"/>
    </row>
    <row r="6" spans="1:39" ht="40.15" customHeight="1" x14ac:dyDescent="0.2">
      <c r="A6" s="165"/>
      <c r="B6" s="166" t="s">
        <v>117</v>
      </c>
      <c r="C6" s="167" t="s">
        <v>118</v>
      </c>
      <c r="D6" s="168" t="s">
        <v>119</v>
      </c>
      <c r="E6" s="169" t="s">
        <v>117</v>
      </c>
      <c r="F6" s="167" t="s">
        <v>118</v>
      </c>
      <c r="G6" s="170" t="s">
        <v>119</v>
      </c>
      <c r="H6" s="171"/>
      <c r="I6" s="172"/>
      <c r="J6" s="171"/>
      <c r="K6" s="172"/>
      <c r="L6" s="171"/>
      <c r="M6" s="172"/>
      <c r="N6" s="171"/>
      <c r="O6" s="172"/>
      <c r="P6" s="171"/>
      <c r="Q6" s="172"/>
      <c r="R6" s="171"/>
      <c r="S6" s="172"/>
      <c r="T6" s="171"/>
      <c r="U6" s="172"/>
      <c r="V6" s="171"/>
      <c r="W6" s="172"/>
      <c r="X6" s="171"/>
      <c r="Y6" s="172"/>
      <c r="Z6" s="171"/>
      <c r="AA6" s="172"/>
      <c r="AB6" s="173"/>
      <c r="AC6" s="172"/>
      <c r="AD6" s="172"/>
      <c r="AE6" s="172"/>
      <c r="AF6" s="174"/>
      <c r="AG6" s="174"/>
      <c r="AH6" s="174"/>
      <c r="AI6" s="174"/>
      <c r="AJ6" s="152"/>
      <c r="AK6" s="152"/>
      <c r="AL6" s="152"/>
      <c r="AM6" s="152"/>
    </row>
    <row r="7" spans="1:39" ht="46.5" customHeight="1" x14ac:dyDescent="0.2">
      <c r="A7" s="165"/>
      <c r="B7" s="175"/>
      <c r="C7" s="175"/>
      <c r="D7" s="175"/>
      <c r="E7" s="175"/>
      <c r="F7" s="175"/>
      <c r="G7" s="175"/>
      <c r="H7" s="176" t="s">
        <v>120</v>
      </c>
      <c r="I7" s="177" t="s">
        <v>121</v>
      </c>
      <c r="J7" s="176" t="s">
        <v>120</v>
      </c>
      <c r="K7" s="177" t="s">
        <v>121</v>
      </c>
      <c r="L7" s="176" t="s">
        <v>120</v>
      </c>
      <c r="M7" s="177" t="s">
        <v>121</v>
      </c>
      <c r="N7" s="176" t="s">
        <v>120</v>
      </c>
      <c r="O7" s="177" t="s">
        <v>121</v>
      </c>
      <c r="P7" s="176" t="s">
        <v>120</v>
      </c>
      <c r="Q7" s="177" t="s">
        <v>121</v>
      </c>
      <c r="R7" s="176" t="s">
        <v>120</v>
      </c>
      <c r="S7" s="177" t="s">
        <v>121</v>
      </c>
      <c r="T7" s="176" t="s">
        <v>120</v>
      </c>
      <c r="U7" s="177" t="s">
        <v>121</v>
      </c>
      <c r="V7" s="176" t="s">
        <v>120</v>
      </c>
      <c r="W7" s="177" t="s">
        <v>121</v>
      </c>
      <c r="X7" s="176" t="s">
        <v>120</v>
      </c>
      <c r="Y7" s="177" t="s">
        <v>121</v>
      </c>
      <c r="Z7" s="176" t="s">
        <v>120</v>
      </c>
      <c r="AA7" s="177" t="s">
        <v>121</v>
      </c>
      <c r="AB7" s="173"/>
      <c r="AC7" s="172"/>
      <c r="AD7" s="172"/>
      <c r="AE7" s="172"/>
      <c r="AF7" s="174"/>
      <c r="AG7" s="174"/>
      <c r="AH7" s="174"/>
      <c r="AI7" s="174"/>
      <c r="AJ7" s="164" t="s">
        <v>122</v>
      </c>
      <c r="AK7" s="152"/>
      <c r="AL7" s="152"/>
      <c r="AM7" s="152"/>
    </row>
    <row r="8" spans="1:39" ht="22.5" customHeight="1" x14ac:dyDescent="0.2">
      <c r="A8" s="178">
        <v>1</v>
      </c>
      <c r="B8" s="179">
        <v>403</v>
      </c>
      <c r="C8" s="179">
        <v>418</v>
      </c>
      <c r="D8" s="180">
        <f>C8+B8</f>
        <v>821</v>
      </c>
      <c r="E8" s="75">
        <v>130</v>
      </c>
      <c r="F8" s="76">
        <v>128</v>
      </c>
      <c r="G8" s="183">
        <f t="shared" ref="G8:G32" si="0">F8+E8</f>
        <v>258</v>
      </c>
      <c r="H8" s="77">
        <v>18</v>
      </c>
      <c r="I8" s="77"/>
      <c r="J8" s="77">
        <v>2</v>
      </c>
      <c r="K8" s="77"/>
      <c r="L8" s="77">
        <v>40</v>
      </c>
      <c r="M8" s="77"/>
      <c r="N8" s="77">
        <v>2</v>
      </c>
      <c r="O8" s="77"/>
      <c r="P8" s="77">
        <v>0</v>
      </c>
      <c r="Q8" s="77"/>
      <c r="R8" s="77">
        <v>62</v>
      </c>
      <c r="S8" s="77"/>
      <c r="T8" s="77">
        <v>28</v>
      </c>
      <c r="U8" s="77"/>
      <c r="V8" s="77">
        <v>0</v>
      </c>
      <c r="W8" s="77"/>
      <c r="X8" s="77">
        <v>3</v>
      </c>
      <c r="Y8" s="77"/>
      <c r="Z8" s="77">
        <v>87</v>
      </c>
      <c r="AA8" s="77"/>
      <c r="AB8" s="184">
        <f>SUM(T8,R8,P8,N8,L8,J8,H8,V8,X8,Z8)</f>
        <v>242</v>
      </c>
      <c r="AC8" s="185">
        <v>3</v>
      </c>
      <c r="AD8" s="185">
        <f>+AB8+AC8</f>
        <v>245</v>
      </c>
      <c r="AE8" s="186">
        <v>0</v>
      </c>
      <c r="AF8" s="78">
        <v>2</v>
      </c>
      <c r="AG8" s="78">
        <v>11</v>
      </c>
      <c r="AH8" s="188">
        <f>+AE8+AF8+AG8</f>
        <v>13</v>
      </c>
      <c r="AI8" s="188">
        <f t="shared" ref="AI8:AI19" si="1">+AD8+AH8</f>
        <v>258</v>
      </c>
      <c r="AJ8" s="189">
        <f t="shared" ref="AJ8:AJ19" si="2">AI8-G8</f>
        <v>0</v>
      </c>
      <c r="AK8" s="190">
        <f>IF(H8&gt;0,E8,0)</f>
        <v>130</v>
      </c>
      <c r="AL8" s="190">
        <f>IF(H8&gt;0,F8,0)</f>
        <v>128</v>
      </c>
      <c r="AM8" s="190"/>
    </row>
    <row r="9" spans="1:39" ht="22.5" customHeight="1" x14ac:dyDescent="0.2">
      <c r="A9" s="191">
        <v>2</v>
      </c>
      <c r="B9" s="179">
        <v>335</v>
      </c>
      <c r="C9" s="179">
        <v>343</v>
      </c>
      <c r="D9" s="180">
        <f t="shared" ref="D9:D31" si="3">C9+B9</f>
        <v>678</v>
      </c>
      <c r="E9" s="75">
        <v>147</v>
      </c>
      <c r="F9" s="76">
        <v>155</v>
      </c>
      <c r="G9" s="183">
        <f t="shared" si="0"/>
        <v>302</v>
      </c>
      <c r="H9" s="79">
        <v>11</v>
      </c>
      <c r="I9" s="79"/>
      <c r="J9" s="80">
        <v>12</v>
      </c>
      <c r="K9" s="80"/>
      <c r="L9" s="80">
        <v>55</v>
      </c>
      <c r="M9" s="80"/>
      <c r="N9" s="80">
        <v>1</v>
      </c>
      <c r="O9" s="80"/>
      <c r="P9" s="80">
        <v>1</v>
      </c>
      <c r="Q9" s="80"/>
      <c r="R9" s="80">
        <v>47</v>
      </c>
      <c r="S9" s="80"/>
      <c r="T9" s="80">
        <v>36</v>
      </c>
      <c r="U9" s="80"/>
      <c r="V9" s="80">
        <v>0</v>
      </c>
      <c r="W9" s="80"/>
      <c r="X9" s="79">
        <v>3</v>
      </c>
      <c r="Y9" s="79"/>
      <c r="Z9" s="80">
        <v>110</v>
      </c>
      <c r="AA9" s="80"/>
      <c r="AB9" s="184">
        <f t="shared" ref="AB9:AB31" si="4">SUM(T9,R9,P9,N9,L9,J9,H9,V9,X9,Z9)</f>
        <v>276</v>
      </c>
      <c r="AC9" s="185">
        <f>+DettaglioPresidente!AE9</f>
        <v>7</v>
      </c>
      <c r="AD9" s="185">
        <f t="shared" ref="AD9:AD31" si="5">+AB9+AC9</f>
        <v>283</v>
      </c>
      <c r="AE9" s="186">
        <f t="shared" ref="AE9:AE31" si="6">SUM(W9,U9,S9,Q9,O9,M9,K9,I9,Y9,AA9,)</f>
        <v>0</v>
      </c>
      <c r="AF9" s="78">
        <v>4</v>
      </c>
      <c r="AG9" s="78">
        <v>15</v>
      </c>
      <c r="AH9" s="188">
        <f t="shared" ref="AH9:AH31" si="7">+AE9+AF9+AG9</f>
        <v>19</v>
      </c>
      <c r="AI9" s="188">
        <f t="shared" si="1"/>
        <v>302</v>
      </c>
      <c r="AJ9" s="189">
        <f t="shared" si="2"/>
        <v>0</v>
      </c>
      <c r="AK9" s="190">
        <f t="shared" ref="AK9:AK31" si="8">IF(H9&gt;0,E9,0)</f>
        <v>147</v>
      </c>
      <c r="AL9" s="190">
        <f t="shared" ref="AL9:AL31" si="9">IF(H9&gt;0,F9,0)</f>
        <v>155</v>
      </c>
      <c r="AM9" s="190"/>
    </row>
    <row r="10" spans="1:39" ht="22.5" customHeight="1" x14ac:dyDescent="0.2">
      <c r="A10" s="191">
        <v>3</v>
      </c>
      <c r="B10" s="179">
        <v>432</v>
      </c>
      <c r="C10" s="179">
        <v>476</v>
      </c>
      <c r="D10" s="180">
        <f t="shared" si="3"/>
        <v>908</v>
      </c>
      <c r="E10" s="75">
        <v>245</v>
      </c>
      <c r="F10" s="76">
        <v>249</v>
      </c>
      <c r="G10" s="183">
        <f t="shared" si="0"/>
        <v>494</v>
      </c>
      <c r="H10" s="79">
        <v>8</v>
      </c>
      <c r="I10" s="79"/>
      <c r="J10" s="80">
        <v>13</v>
      </c>
      <c r="K10" s="80"/>
      <c r="L10" s="80">
        <v>84</v>
      </c>
      <c r="M10" s="80"/>
      <c r="N10" s="80">
        <v>2</v>
      </c>
      <c r="O10" s="80"/>
      <c r="P10" s="80">
        <v>1</v>
      </c>
      <c r="Q10" s="80"/>
      <c r="R10" s="80">
        <v>49</v>
      </c>
      <c r="S10" s="80"/>
      <c r="T10" s="80">
        <v>69</v>
      </c>
      <c r="U10" s="80"/>
      <c r="V10" s="80">
        <v>5</v>
      </c>
      <c r="W10" s="80"/>
      <c r="X10" s="79">
        <v>4</v>
      </c>
      <c r="Y10" s="79"/>
      <c r="Z10" s="80">
        <v>217</v>
      </c>
      <c r="AA10" s="80"/>
      <c r="AB10" s="184">
        <f t="shared" si="4"/>
        <v>452</v>
      </c>
      <c r="AC10" s="185">
        <v>10</v>
      </c>
      <c r="AD10" s="185">
        <f t="shared" si="5"/>
        <v>462</v>
      </c>
      <c r="AE10" s="186">
        <f t="shared" si="6"/>
        <v>0</v>
      </c>
      <c r="AF10" s="78">
        <v>12</v>
      </c>
      <c r="AG10" s="78">
        <v>20</v>
      </c>
      <c r="AH10" s="188">
        <f t="shared" si="7"/>
        <v>32</v>
      </c>
      <c r="AI10" s="188">
        <f t="shared" si="1"/>
        <v>494</v>
      </c>
      <c r="AJ10" s="189">
        <f t="shared" si="2"/>
        <v>0</v>
      </c>
      <c r="AK10" s="190">
        <f t="shared" si="8"/>
        <v>245</v>
      </c>
      <c r="AL10" s="190">
        <f t="shared" si="9"/>
        <v>249</v>
      </c>
      <c r="AM10" s="190"/>
    </row>
    <row r="11" spans="1:39" ht="22.5" customHeight="1" x14ac:dyDescent="0.2">
      <c r="A11" s="191">
        <v>4</v>
      </c>
      <c r="B11" s="179">
        <v>251</v>
      </c>
      <c r="C11" s="179">
        <v>285</v>
      </c>
      <c r="D11" s="180">
        <f t="shared" si="3"/>
        <v>536</v>
      </c>
      <c r="E11" s="75">
        <v>109</v>
      </c>
      <c r="F11" s="76">
        <v>116</v>
      </c>
      <c r="G11" s="183">
        <f t="shared" si="0"/>
        <v>225</v>
      </c>
      <c r="H11" s="79">
        <v>8</v>
      </c>
      <c r="I11" s="79"/>
      <c r="J11" s="80">
        <v>2</v>
      </c>
      <c r="K11" s="80"/>
      <c r="L11" s="80">
        <v>34</v>
      </c>
      <c r="M11" s="80"/>
      <c r="N11" s="80">
        <v>0</v>
      </c>
      <c r="O11" s="80"/>
      <c r="P11" s="80">
        <v>1</v>
      </c>
      <c r="Q11" s="80"/>
      <c r="R11" s="80">
        <v>43</v>
      </c>
      <c r="S11" s="80"/>
      <c r="T11" s="80">
        <v>20</v>
      </c>
      <c r="U11" s="80"/>
      <c r="V11" s="80">
        <v>0</v>
      </c>
      <c r="W11" s="80"/>
      <c r="X11" s="79">
        <v>1</v>
      </c>
      <c r="Y11" s="79"/>
      <c r="Z11" s="80">
        <v>95</v>
      </c>
      <c r="AA11" s="80"/>
      <c r="AB11" s="184">
        <f t="shared" si="4"/>
        <v>204</v>
      </c>
      <c r="AC11" s="185">
        <v>6</v>
      </c>
      <c r="AD11" s="185">
        <f t="shared" si="5"/>
        <v>210</v>
      </c>
      <c r="AE11" s="186">
        <f t="shared" si="6"/>
        <v>0</v>
      </c>
      <c r="AF11" s="78">
        <v>8</v>
      </c>
      <c r="AG11" s="78">
        <v>7</v>
      </c>
      <c r="AH11" s="188">
        <f t="shared" si="7"/>
        <v>15</v>
      </c>
      <c r="AI11" s="188">
        <f t="shared" si="1"/>
        <v>225</v>
      </c>
      <c r="AJ11" s="189">
        <f t="shared" si="2"/>
        <v>0</v>
      </c>
      <c r="AK11" s="190">
        <f t="shared" si="8"/>
        <v>109</v>
      </c>
      <c r="AL11" s="190">
        <f t="shared" si="9"/>
        <v>116</v>
      </c>
      <c r="AM11" s="190"/>
    </row>
    <row r="12" spans="1:39" ht="22.5" customHeight="1" x14ac:dyDescent="0.2">
      <c r="A12" s="191">
        <v>5</v>
      </c>
      <c r="B12" s="179">
        <v>352</v>
      </c>
      <c r="C12" s="179">
        <v>394</v>
      </c>
      <c r="D12" s="180">
        <f t="shared" si="3"/>
        <v>746</v>
      </c>
      <c r="E12" s="75">
        <v>214</v>
      </c>
      <c r="F12" s="76">
        <v>215</v>
      </c>
      <c r="G12" s="183">
        <f t="shared" si="0"/>
        <v>429</v>
      </c>
      <c r="H12" s="79">
        <v>19</v>
      </c>
      <c r="I12" s="79"/>
      <c r="J12" s="80">
        <v>12</v>
      </c>
      <c r="K12" s="80"/>
      <c r="L12" s="80">
        <v>74</v>
      </c>
      <c r="M12" s="80"/>
      <c r="N12" s="80">
        <v>3</v>
      </c>
      <c r="O12" s="80"/>
      <c r="P12" s="80">
        <v>3</v>
      </c>
      <c r="Q12" s="80"/>
      <c r="R12" s="80">
        <v>38</v>
      </c>
      <c r="S12" s="80"/>
      <c r="T12" s="80">
        <v>33</v>
      </c>
      <c r="U12" s="80"/>
      <c r="V12" s="80">
        <v>5</v>
      </c>
      <c r="W12" s="80"/>
      <c r="X12" s="79">
        <v>1</v>
      </c>
      <c r="Y12" s="79"/>
      <c r="Z12" s="80">
        <v>214</v>
      </c>
      <c r="AA12" s="80"/>
      <c r="AB12" s="184">
        <f t="shared" si="4"/>
        <v>402</v>
      </c>
      <c r="AC12" s="185">
        <v>8</v>
      </c>
      <c r="AD12" s="185">
        <f t="shared" si="5"/>
        <v>410</v>
      </c>
      <c r="AE12" s="186">
        <f t="shared" si="6"/>
        <v>0</v>
      </c>
      <c r="AF12" s="78">
        <v>10</v>
      </c>
      <c r="AG12" s="78">
        <v>9</v>
      </c>
      <c r="AH12" s="188">
        <f t="shared" si="7"/>
        <v>19</v>
      </c>
      <c r="AI12" s="188">
        <f t="shared" si="1"/>
        <v>429</v>
      </c>
      <c r="AJ12" s="189">
        <f t="shared" si="2"/>
        <v>0</v>
      </c>
      <c r="AK12" s="190">
        <f t="shared" si="8"/>
        <v>214</v>
      </c>
      <c r="AL12" s="190">
        <f t="shared" si="9"/>
        <v>215</v>
      </c>
      <c r="AM12" s="190"/>
    </row>
    <row r="13" spans="1:39" ht="22.5" customHeight="1" x14ac:dyDescent="0.2">
      <c r="A13" s="191">
        <v>6</v>
      </c>
      <c r="B13" s="179">
        <v>364</v>
      </c>
      <c r="C13" s="179">
        <v>391</v>
      </c>
      <c r="D13" s="180">
        <f t="shared" si="3"/>
        <v>755</v>
      </c>
      <c r="E13" s="75">
        <v>212</v>
      </c>
      <c r="F13" s="76">
        <v>202</v>
      </c>
      <c r="G13" s="183">
        <f t="shared" si="0"/>
        <v>414</v>
      </c>
      <c r="H13" s="79">
        <v>14</v>
      </c>
      <c r="I13" s="79"/>
      <c r="J13" s="80">
        <v>2</v>
      </c>
      <c r="K13" s="80"/>
      <c r="L13" s="80">
        <v>57</v>
      </c>
      <c r="M13" s="80"/>
      <c r="N13" s="80">
        <v>2</v>
      </c>
      <c r="O13" s="80"/>
      <c r="P13" s="80">
        <v>2</v>
      </c>
      <c r="Q13" s="80"/>
      <c r="R13" s="80">
        <v>51</v>
      </c>
      <c r="S13" s="80"/>
      <c r="T13" s="80">
        <v>38</v>
      </c>
      <c r="U13" s="80"/>
      <c r="V13" s="80">
        <v>5</v>
      </c>
      <c r="W13" s="80"/>
      <c r="X13" s="79">
        <v>0</v>
      </c>
      <c r="Y13" s="79"/>
      <c r="Z13" s="80">
        <v>211</v>
      </c>
      <c r="AA13" s="80"/>
      <c r="AB13" s="184">
        <f t="shared" si="4"/>
        <v>382</v>
      </c>
      <c r="AC13" s="185">
        <v>7</v>
      </c>
      <c r="AD13" s="185">
        <f>+AB13+AC13</f>
        <v>389</v>
      </c>
      <c r="AE13" s="186">
        <f t="shared" si="6"/>
        <v>0</v>
      </c>
      <c r="AF13" s="78">
        <v>7</v>
      </c>
      <c r="AG13" s="78">
        <v>18</v>
      </c>
      <c r="AH13" s="188">
        <f t="shared" si="7"/>
        <v>25</v>
      </c>
      <c r="AI13" s="188">
        <f t="shared" si="1"/>
        <v>414</v>
      </c>
      <c r="AJ13" s="189">
        <f t="shared" si="2"/>
        <v>0</v>
      </c>
      <c r="AK13" s="190">
        <f>IF(H13&gt;0,E13,0)</f>
        <v>212</v>
      </c>
      <c r="AL13" s="190">
        <f>IF(H13&gt;0,F13,0)</f>
        <v>202</v>
      </c>
      <c r="AM13" s="190"/>
    </row>
    <row r="14" spans="1:39" ht="22.5" customHeight="1" x14ac:dyDescent="0.2">
      <c r="A14" s="191">
        <v>7</v>
      </c>
      <c r="B14" s="179">
        <v>351</v>
      </c>
      <c r="C14" s="179">
        <v>391</v>
      </c>
      <c r="D14" s="180">
        <f t="shared" si="3"/>
        <v>742</v>
      </c>
      <c r="E14" s="75">
        <v>190</v>
      </c>
      <c r="F14" s="76">
        <v>196</v>
      </c>
      <c r="G14" s="183">
        <f t="shared" si="0"/>
        <v>386</v>
      </c>
      <c r="H14" s="79">
        <v>17</v>
      </c>
      <c r="I14" s="79"/>
      <c r="J14" s="80">
        <v>6</v>
      </c>
      <c r="K14" s="80"/>
      <c r="L14" s="80">
        <v>68</v>
      </c>
      <c r="M14" s="80"/>
      <c r="N14" s="80">
        <v>2</v>
      </c>
      <c r="O14" s="80"/>
      <c r="P14" s="80">
        <v>2</v>
      </c>
      <c r="Q14" s="80"/>
      <c r="R14" s="80">
        <v>48</v>
      </c>
      <c r="S14" s="80"/>
      <c r="T14" s="80">
        <v>36</v>
      </c>
      <c r="U14" s="80"/>
      <c r="V14" s="80">
        <v>2</v>
      </c>
      <c r="W14" s="80"/>
      <c r="X14" s="79">
        <v>3</v>
      </c>
      <c r="Y14" s="79"/>
      <c r="Z14" s="80">
        <v>169</v>
      </c>
      <c r="AA14" s="80"/>
      <c r="AB14" s="184">
        <f t="shared" si="4"/>
        <v>353</v>
      </c>
      <c r="AC14" s="185">
        <v>7</v>
      </c>
      <c r="AD14" s="185">
        <f t="shared" si="5"/>
        <v>360</v>
      </c>
      <c r="AE14" s="186">
        <f t="shared" si="6"/>
        <v>0</v>
      </c>
      <c r="AF14" s="78">
        <v>7</v>
      </c>
      <c r="AG14" s="78">
        <v>19</v>
      </c>
      <c r="AH14" s="188">
        <f t="shared" si="7"/>
        <v>26</v>
      </c>
      <c r="AI14" s="188">
        <f t="shared" si="1"/>
        <v>386</v>
      </c>
      <c r="AJ14" s="189">
        <f t="shared" si="2"/>
        <v>0</v>
      </c>
      <c r="AK14" s="190">
        <f t="shared" si="8"/>
        <v>190</v>
      </c>
      <c r="AL14" s="190">
        <f t="shared" si="9"/>
        <v>196</v>
      </c>
      <c r="AM14" s="190"/>
    </row>
    <row r="15" spans="1:39" ht="22.5" customHeight="1" x14ac:dyDescent="0.2">
      <c r="A15" s="191">
        <v>8</v>
      </c>
      <c r="B15" s="179">
        <v>441</v>
      </c>
      <c r="C15" s="179">
        <v>515</v>
      </c>
      <c r="D15" s="180">
        <f t="shared" si="3"/>
        <v>956</v>
      </c>
      <c r="E15" s="75">
        <v>242</v>
      </c>
      <c r="F15" s="76">
        <v>268</v>
      </c>
      <c r="G15" s="183">
        <f t="shared" si="0"/>
        <v>510</v>
      </c>
      <c r="H15" s="79">
        <v>20</v>
      </c>
      <c r="I15" s="79"/>
      <c r="J15" s="80">
        <v>15</v>
      </c>
      <c r="K15" s="80"/>
      <c r="L15" s="80">
        <v>100</v>
      </c>
      <c r="M15" s="80"/>
      <c r="N15" s="80">
        <v>2</v>
      </c>
      <c r="O15" s="80"/>
      <c r="P15" s="80">
        <v>3</v>
      </c>
      <c r="Q15" s="80"/>
      <c r="R15" s="80">
        <v>60</v>
      </c>
      <c r="S15" s="80"/>
      <c r="T15" s="80">
        <v>65</v>
      </c>
      <c r="U15" s="80"/>
      <c r="V15" s="80">
        <v>5</v>
      </c>
      <c r="W15" s="80"/>
      <c r="X15" s="79">
        <v>2</v>
      </c>
      <c r="Y15" s="79"/>
      <c r="Z15" s="80">
        <v>195</v>
      </c>
      <c r="AA15" s="80"/>
      <c r="AB15" s="184">
        <f t="shared" si="4"/>
        <v>467</v>
      </c>
      <c r="AC15" s="185">
        <f>+DettaglioPresidente!AE15</f>
        <v>17</v>
      </c>
      <c r="AD15" s="185">
        <f t="shared" si="5"/>
        <v>484</v>
      </c>
      <c r="AE15" s="186">
        <f t="shared" si="6"/>
        <v>0</v>
      </c>
      <c r="AF15" s="78">
        <v>6</v>
      </c>
      <c r="AG15" s="78">
        <v>20</v>
      </c>
      <c r="AH15" s="188">
        <f t="shared" si="7"/>
        <v>26</v>
      </c>
      <c r="AI15" s="188">
        <f t="shared" si="1"/>
        <v>510</v>
      </c>
      <c r="AJ15" s="189">
        <f t="shared" si="2"/>
        <v>0</v>
      </c>
      <c r="AK15" s="190">
        <f t="shared" si="8"/>
        <v>242</v>
      </c>
      <c r="AL15" s="190">
        <f t="shared" si="9"/>
        <v>268</v>
      </c>
      <c r="AM15" s="190"/>
    </row>
    <row r="16" spans="1:39" ht="22.5" customHeight="1" x14ac:dyDescent="0.2">
      <c r="A16" s="191">
        <v>9</v>
      </c>
      <c r="B16" s="179">
        <v>425</v>
      </c>
      <c r="C16" s="179">
        <v>489</v>
      </c>
      <c r="D16" s="180">
        <f t="shared" si="3"/>
        <v>914</v>
      </c>
      <c r="E16" s="75">
        <v>240</v>
      </c>
      <c r="F16" s="76">
        <v>238</v>
      </c>
      <c r="G16" s="183">
        <f t="shared" si="0"/>
        <v>478</v>
      </c>
      <c r="H16" s="79">
        <v>20</v>
      </c>
      <c r="I16" s="79"/>
      <c r="J16" s="80">
        <v>14</v>
      </c>
      <c r="K16" s="80"/>
      <c r="L16" s="80">
        <v>70</v>
      </c>
      <c r="M16" s="80"/>
      <c r="N16" s="80">
        <v>3</v>
      </c>
      <c r="O16" s="80"/>
      <c r="P16" s="80">
        <v>2</v>
      </c>
      <c r="Q16" s="80"/>
      <c r="R16" s="80">
        <v>51</v>
      </c>
      <c r="S16" s="80"/>
      <c r="T16" s="80">
        <v>39</v>
      </c>
      <c r="U16" s="80"/>
      <c r="V16" s="80">
        <v>3</v>
      </c>
      <c r="W16" s="80"/>
      <c r="X16" s="79">
        <v>0</v>
      </c>
      <c r="Y16" s="79"/>
      <c r="Z16" s="80">
        <v>243</v>
      </c>
      <c r="AA16" s="80"/>
      <c r="AB16" s="184">
        <f t="shared" si="4"/>
        <v>445</v>
      </c>
      <c r="AC16" s="185">
        <v>11</v>
      </c>
      <c r="AD16" s="185">
        <f t="shared" si="5"/>
        <v>456</v>
      </c>
      <c r="AE16" s="186">
        <f t="shared" si="6"/>
        <v>0</v>
      </c>
      <c r="AF16" s="78">
        <v>8</v>
      </c>
      <c r="AG16" s="78">
        <v>14</v>
      </c>
      <c r="AH16" s="188">
        <f t="shared" si="7"/>
        <v>22</v>
      </c>
      <c r="AI16" s="188">
        <f t="shared" si="1"/>
        <v>478</v>
      </c>
      <c r="AJ16" s="189">
        <f t="shared" si="2"/>
        <v>0</v>
      </c>
      <c r="AK16" s="190">
        <f t="shared" si="8"/>
        <v>240</v>
      </c>
      <c r="AL16" s="190">
        <f t="shared" si="9"/>
        <v>238</v>
      </c>
      <c r="AM16" s="190"/>
    </row>
    <row r="17" spans="1:39" ht="22.5" customHeight="1" x14ac:dyDescent="0.2">
      <c r="A17" s="191">
        <v>10</v>
      </c>
      <c r="B17" s="179">
        <v>437</v>
      </c>
      <c r="C17" s="179">
        <v>457</v>
      </c>
      <c r="D17" s="180">
        <f t="shared" si="3"/>
        <v>894</v>
      </c>
      <c r="E17" s="75">
        <v>254</v>
      </c>
      <c r="F17" s="76">
        <v>245</v>
      </c>
      <c r="G17" s="183">
        <f t="shared" si="0"/>
        <v>499</v>
      </c>
      <c r="H17" s="79">
        <v>15</v>
      </c>
      <c r="I17" s="79"/>
      <c r="J17" s="80">
        <v>13</v>
      </c>
      <c r="K17" s="80"/>
      <c r="L17" s="80">
        <v>102</v>
      </c>
      <c r="M17" s="80"/>
      <c r="N17" s="80">
        <v>1</v>
      </c>
      <c r="O17" s="80"/>
      <c r="P17" s="80">
        <v>0</v>
      </c>
      <c r="Q17" s="80"/>
      <c r="R17" s="80">
        <v>64</v>
      </c>
      <c r="S17" s="80"/>
      <c r="T17" s="80">
        <v>46</v>
      </c>
      <c r="U17" s="80"/>
      <c r="V17" s="80">
        <v>1</v>
      </c>
      <c r="W17" s="80"/>
      <c r="X17" s="79">
        <v>2</v>
      </c>
      <c r="Y17" s="79"/>
      <c r="Z17" s="80">
        <v>214</v>
      </c>
      <c r="AA17" s="80"/>
      <c r="AB17" s="184">
        <f t="shared" si="4"/>
        <v>458</v>
      </c>
      <c r="AC17" s="185">
        <v>13</v>
      </c>
      <c r="AD17" s="185">
        <f t="shared" si="5"/>
        <v>471</v>
      </c>
      <c r="AE17" s="186">
        <f t="shared" si="6"/>
        <v>0</v>
      </c>
      <c r="AF17" s="78">
        <v>10</v>
      </c>
      <c r="AG17" s="78">
        <v>18</v>
      </c>
      <c r="AH17" s="188">
        <f t="shared" si="7"/>
        <v>28</v>
      </c>
      <c r="AI17" s="188">
        <f t="shared" si="1"/>
        <v>499</v>
      </c>
      <c r="AJ17" s="189">
        <f t="shared" si="2"/>
        <v>0</v>
      </c>
      <c r="AK17" s="190">
        <f t="shared" si="8"/>
        <v>254</v>
      </c>
      <c r="AL17" s="190">
        <f t="shared" si="9"/>
        <v>245</v>
      </c>
      <c r="AM17" s="190"/>
    </row>
    <row r="18" spans="1:39" ht="22.5" customHeight="1" x14ac:dyDescent="0.2">
      <c r="A18" s="191">
        <v>11</v>
      </c>
      <c r="B18" s="179">
        <v>399</v>
      </c>
      <c r="C18" s="179">
        <v>436</v>
      </c>
      <c r="D18" s="180">
        <f t="shared" si="3"/>
        <v>835</v>
      </c>
      <c r="E18" s="75">
        <v>201</v>
      </c>
      <c r="F18" s="76">
        <v>221</v>
      </c>
      <c r="G18" s="183">
        <f t="shared" si="0"/>
        <v>422</v>
      </c>
      <c r="H18" s="79">
        <v>11</v>
      </c>
      <c r="I18" s="79"/>
      <c r="J18" s="80">
        <v>19</v>
      </c>
      <c r="K18" s="80"/>
      <c r="L18" s="80">
        <v>83</v>
      </c>
      <c r="M18" s="80"/>
      <c r="N18" s="80">
        <v>1</v>
      </c>
      <c r="O18" s="80"/>
      <c r="P18" s="80">
        <v>0</v>
      </c>
      <c r="Q18" s="80"/>
      <c r="R18" s="80">
        <v>57</v>
      </c>
      <c r="S18" s="80"/>
      <c r="T18" s="80">
        <v>51</v>
      </c>
      <c r="U18" s="80"/>
      <c r="V18" s="80">
        <v>6</v>
      </c>
      <c r="W18" s="80"/>
      <c r="X18" s="79">
        <v>2</v>
      </c>
      <c r="Y18" s="79"/>
      <c r="Z18" s="80">
        <v>169</v>
      </c>
      <c r="AA18" s="80"/>
      <c r="AB18" s="184">
        <f t="shared" si="4"/>
        <v>399</v>
      </c>
      <c r="AC18" s="185">
        <v>9</v>
      </c>
      <c r="AD18" s="185">
        <f t="shared" si="5"/>
        <v>408</v>
      </c>
      <c r="AE18" s="186">
        <f t="shared" si="6"/>
        <v>0</v>
      </c>
      <c r="AF18" s="78">
        <v>3</v>
      </c>
      <c r="AG18" s="78">
        <v>11</v>
      </c>
      <c r="AH18" s="188">
        <f t="shared" si="7"/>
        <v>14</v>
      </c>
      <c r="AI18" s="188">
        <f t="shared" si="1"/>
        <v>422</v>
      </c>
      <c r="AJ18" s="189">
        <f t="shared" si="2"/>
        <v>0</v>
      </c>
      <c r="AK18" s="190">
        <f t="shared" si="8"/>
        <v>201</v>
      </c>
      <c r="AL18" s="190">
        <f t="shared" si="9"/>
        <v>221</v>
      </c>
      <c r="AM18" s="190"/>
    </row>
    <row r="19" spans="1:39" ht="22.5" customHeight="1" x14ac:dyDescent="0.2">
      <c r="A19" s="191">
        <v>12</v>
      </c>
      <c r="B19" s="179">
        <v>347</v>
      </c>
      <c r="C19" s="179">
        <v>393</v>
      </c>
      <c r="D19" s="180">
        <f t="shared" si="3"/>
        <v>740</v>
      </c>
      <c r="E19" s="75">
        <v>186</v>
      </c>
      <c r="F19" s="76">
        <v>194</v>
      </c>
      <c r="G19" s="183">
        <f t="shared" si="0"/>
        <v>380</v>
      </c>
      <c r="H19" s="79">
        <v>10</v>
      </c>
      <c r="I19" s="79"/>
      <c r="J19" s="80">
        <v>6</v>
      </c>
      <c r="K19" s="80"/>
      <c r="L19" s="80">
        <v>47</v>
      </c>
      <c r="M19" s="80"/>
      <c r="N19" s="80">
        <v>1</v>
      </c>
      <c r="O19" s="80"/>
      <c r="P19" s="80">
        <v>2</v>
      </c>
      <c r="Q19" s="80"/>
      <c r="R19" s="80">
        <v>58</v>
      </c>
      <c r="S19" s="80"/>
      <c r="T19" s="80">
        <v>45</v>
      </c>
      <c r="U19" s="80"/>
      <c r="V19" s="80">
        <v>4</v>
      </c>
      <c r="W19" s="80"/>
      <c r="X19" s="79">
        <v>3</v>
      </c>
      <c r="Y19" s="79"/>
      <c r="Z19" s="80">
        <v>188</v>
      </c>
      <c r="AA19" s="80"/>
      <c r="AB19" s="184">
        <f t="shared" si="4"/>
        <v>364</v>
      </c>
      <c r="AC19" s="185">
        <f>+DettaglioPresidente!AE19</f>
        <v>5</v>
      </c>
      <c r="AD19" s="185">
        <f t="shared" si="5"/>
        <v>369</v>
      </c>
      <c r="AE19" s="186">
        <f t="shared" si="6"/>
        <v>0</v>
      </c>
      <c r="AF19" s="78">
        <v>6</v>
      </c>
      <c r="AG19" s="78">
        <v>5</v>
      </c>
      <c r="AH19" s="188">
        <f t="shared" si="7"/>
        <v>11</v>
      </c>
      <c r="AI19" s="188">
        <f t="shared" si="1"/>
        <v>380</v>
      </c>
      <c r="AJ19" s="189">
        <f t="shared" si="2"/>
        <v>0</v>
      </c>
      <c r="AK19" s="190">
        <f t="shared" si="8"/>
        <v>186</v>
      </c>
      <c r="AL19" s="190">
        <f t="shared" si="9"/>
        <v>194</v>
      </c>
      <c r="AM19" s="190"/>
    </row>
    <row r="20" spans="1:39" s="152" customFormat="1" ht="22.5" customHeight="1" x14ac:dyDescent="0.2">
      <c r="A20" s="191">
        <v>13</v>
      </c>
      <c r="B20" s="179"/>
      <c r="C20" s="179"/>
      <c r="D20" s="180"/>
      <c r="E20" s="181"/>
      <c r="F20" s="182"/>
      <c r="G20" s="183"/>
      <c r="H20" s="192"/>
      <c r="I20" s="192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2"/>
      <c r="Y20" s="192"/>
      <c r="Z20" s="193"/>
      <c r="AA20" s="193"/>
      <c r="AB20" s="184"/>
      <c r="AC20" s="185"/>
      <c r="AD20" s="185"/>
      <c r="AE20" s="186">
        <f t="shared" si="6"/>
        <v>0</v>
      </c>
      <c r="AF20" s="187"/>
      <c r="AG20" s="187"/>
      <c r="AH20" s="188"/>
      <c r="AI20" s="188"/>
      <c r="AJ20" s="189"/>
      <c r="AK20" s="190">
        <f t="shared" si="8"/>
        <v>0</v>
      </c>
      <c r="AL20" s="190">
        <f t="shared" si="9"/>
        <v>0</v>
      </c>
      <c r="AM20" s="190"/>
    </row>
    <row r="21" spans="1:39" ht="22.5" customHeight="1" x14ac:dyDescent="0.2">
      <c r="A21" s="191">
        <v>14</v>
      </c>
      <c r="B21" s="179">
        <v>518</v>
      </c>
      <c r="C21" s="179">
        <v>515</v>
      </c>
      <c r="D21" s="180">
        <f t="shared" si="3"/>
        <v>1033</v>
      </c>
      <c r="E21" s="75">
        <v>261</v>
      </c>
      <c r="F21" s="76">
        <v>248</v>
      </c>
      <c r="G21" s="183">
        <f t="shared" si="0"/>
        <v>509</v>
      </c>
      <c r="H21" s="79">
        <v>14</v>
      </c>
      <c r="I21" s="79"/>
      <c r="J21" s="80">
        <v>7</v>
      </c>
      <c r="K21" s="80"/>
      <c r="L21" s="80">
        <v>66</v>
      </c>
      <c r="M21" s="80"/>
      <c r="N21" s="80">
        <v>1</v>
      </c>
      <c r="O21" s="80"/>
      <c r="P21" s="80">
        <v>2</v>
      </c>
      <c r="Q21" s="80"/>
      <c r="R21" s="80">
        <v>90</v>
      </c>
      <c r="S21" s="80"/>
      <c r="T21" s="80">
        <v>47</v>
      </c>
      <c r="U21" s="80"/>
      <c r="V21" s="80">
        <v>6</v>
      </c>
      <c r="W21" s="80"/>
      <c r="X21" s="79">
        <v>4</v>
      </c>
      <c r="Y21" s="79"/>
      <c r="Z21" s="80">
        <v>238</v>
      </c>
      <c r="AA21" s="80"/>
      <c r="AB21" s="184">
        <f t="shared" si="4"/>
        <v>475</v>
      </c>
      <c r="AC21" s="185">
        <v>11</v>
      </c>
      <c r="AD21" s="185">
        <f t="shared" si="5"/>
        <v>486</v>
      </c>
      <c r="AE21" s="186">
        <f t="shared" si="6"/>
        <v>0</v>
      </c>
      <c r="AF21" s="78">
        <v>11</v>
      </c>
      <c r="AG21" s="78">
        <v>12</v>
      </c>
      <c r="AH21" s="188">
        <f t="shared" si="7"/>
        <v>23</v>
      </c>
      <c r="AI21" s="188">
        <f t="shared" ref="AI21:AI31" si="10">+AD21+AH21</f>
        <v>509</v>
      </c>
      <c r="AJ21" s="189">
        <f t="shared" ref="AJ21:AJ31" si="11">AI21-G21</f>
        <v>0</v>
      </c>
      <c r="AK21" s="190">
        <f t="shared" si="8"/>
        <v>261</v>
      </c>
      <c r="AL21" s="190">
        <f t="shared" si="9"/>
        <v>248</v>
      </c>
      <c r="AM21" s="190"/>
    </row>
    <row r="22" spans="1:39" ht="22.5" customHeight="1" x14ac:dyDescent="0.2">
      <c r="A22" s="191">
        <v>15</v>
      </c>
      <c r="B22" s="179">
        <v>389</v>
      </c>
      <c r="C22" s="179">
        <v>423</v>
      </c>
      <c r="D22" s="180">
        <f t="shared" si="3"/>
        <v>812</v>
      </c>
      <c r="E22" s="75">
        <v>215</v>
      </c>
      <c r="F22" s="76">
        <v>216</v>
      </c>
      <c r="G22" s="183">
        <f t="shared" si="0"/>
        <v>431</v>
      </c>
      <c r="H22" s="79">
        <v>24</v>
      </c>
      <c r="I22" s="79"/>
      <c r="J22" s="80">
        <v>9</v>
      </c>
      <c r="K22" s="80"/>
      <c r="L22" s="80">
        <v>68</v>
      </c>
      <c r="M22" s="80"/>
      <c r="N22" s="80">
        <v>1</v>
      </c>
      <c r="O22" s="80"/>
      <c r="P22" s="80">
        <v>0</v>
      </c>
      <c r="Q22" s="80"/>
      <c r="R22" s="80">
        <v>34</v>
      </c>
      <c r="S22" s="80"/>
      <c r="T22" s="80">
        <v>38</v>
      </c>
      <c r="U22" s="80"/>
      <c r="V22" s="80">
        <v>4</v>
      </c>
      <c r="W22" s="80"/>
      <c r="X22" s="79">
        <v>9</v>
      </c>
      <c r="Y22" s="79"/>
      <c r="Z22" s="80">
        <v>220</v>
      </c>
      <c r="AA22" s="80"/>
      <c r="AB22" s="184">
        <f t="shared" si="4"/>
        <v>407</v>
      </c>
      <c r="AC22" s="185">
        <f>+DettaglioPresidente!AE22</f>
        <v>4</v>
      </c>
      <c r="AD22" s="185">
        <f t="shared" si="5"/>
        <v>411</v>
      </c>
      <c r="AE22" s="186">
        <f t="shared" si="6"/>
        <v>0</v>
      </c>
      <c r="AF22" s="78">
        <v>3</v>
      </c>
      <c r="AG22" s="78">
        <v>17</v>
      </c>
      <c r="AH22" s="188">
        <f t="shared" si="7"/>
        <v>20</v>
      </c>
      <c r="AI22" s="188">
        <f t="shared" si="10"/>
        <v>431</v>
      </c>
      <c r="AJ22" s="189">
        <f t="shared" si="11"/>
        <v>0</v>
      </c>
      <c r="AK22" s="190">
        <f t="shared" si="8"/>
        <v>215</v>
      </c>
      <c r="AL22" s="190">
        <f t="shared" si="9"/>
        <v>216</v>
      </c>
      <c r="AM22" s="190"/>
    </row>
    <row r="23" spans="1:39" ht="22.5" customHeight="1" x14ac:dyDescent="0.2">
      <c r="A23" s="191">
        <v>16</v>
      </c>
      <c r="B23" s="179">
        <v>467</v>
      </c>
      <c r="C23" s="179">
        <v>483</v>
      </c>
      <c r="D23" s="180">
        <f t="shared" si="3"/>
        <v>950</v>
      </c>
      <c r="E23" s="75">
        <v>266</v>
      </c>
      <c r="F23" s="76">
        <v>248</v>
      </c>
      <c r="G23" s="183">
        <f t="shared" si="0"/>
        <v>514</v>
      </c>
      <c r="H23" s="79">
        <v>27</v>
      </c>
      <c r="I23" s="79"/>
      <c r="J23" s="80">
        <v>7</v>
      </c>
      <c r="K23" s="80"/>
      <c r="L23" s="80">
        <v>65</v>
      </c>
      <c r="M23" s="80"/>
      <c r="N23" s="80">
        <v>1</v>
      </c>
      <c r="O23" s="80"/>
      <c r="P23" s="80">
        <v>5</v>
      </c>
      <c r="Q23" s="80"/>
      <c r="R23" s="80">
        <v>72</v>
      </c>
      <c r="S23" s="80"/>
      <c r="T23" s="80">
        <v>25</v>
      </c>
      <c r="U23" s="80"/>
      <c r="V23" s="80">
        <v>2</v>
      </c>
      <c r="W23" s="80"/>
      <c r="X23" s="79">
        <v>5</v>
      </c>
      <c r="Y23" s="79"/>
      <c r="Z23" s="80">
        <v>274</v>
      </c>
      <c r="AA23" s="80"/>
      <c r="AB23" s="184">
        <f t="shared" si="4"/>
        <v>483</v>
      </c>
      <c r="AC23" s="185">
        <v>4</v>
      </c>
      <c r="AD23" s="185">
        <f t="shared" si="5"/>
        <v>487</v>
      </c>
      <c r="AE23" s="186">
        <f t="shared" si="6"/>
        <v>0</v>
      </c>
      <c r="AF23" s="78">
        <v>4</v>
      </c>
      <c r="AG23" s="78">
        <v>23</v>
      </c>
      <c r="AH23" s="188">
        <f t="shared" si="7"/>
        <v>27</v>
      </c>
      <c r="AI23" s="188">
        <f t="shared" si="10"/>
        <v>514</v>
      </c>
      <c r="AJ23" s="189">
        <f t="shared" si="11"/>
        <v>0</v>
      </c>
      <c r="AK23" s="190">
        <f t="shared" si="8"/>
        <v>266</v>
      </c>
      <c r="AL23" s="190">
        <f t="shared" si="9"/>
        <v>248</v>
      </c>
      <c r="AM23" s="190"/>
    </row>
    <row r="24" spans="1:39" ht="22.5" customHeight="1" x14ac:dyDescent="0.2">
      <c r="A24" s="191">
        <v>17</v>
      </c>
      <c r="B24" s="179">
        <v>263</v>
      </c>
      <c r="C24" s="179">
        <v>285</v>
      </c>
      <c r="D24" s="180">
        <f t="shared" si="3"/>
        <v>548</v>
      </c>
      <c r="E24" s="75">
        <v>156</v>
      </c>
      <c r="F24" s="76">
        <v>155</v>
      </c>
      <c r="G24" s="183">
        <f t="shared" si="0"/>
        <v>311</v>
      </c>
      <c r="H24" s="79">
        <v>10</v>
      </c>
      <c r="I24" s="79"/>
      <c r="J24" s="80">
        <v>12</v>
      </c>
      <c r="K24" s="80"/>
      <c r="L24" s="80">
        <v>47</v>
      </c>
      <c r="M24" s="80"/>
      <c r="N24" s="80">
        <v>2</v>
      </c>
      <c r="O24" s="80"/>
      <c r="P24" s="80">
        <v>0</v>
      </c>
      <c r="Q24" s="80"/>
      <c r="R24" s="80">
        <v>39</v>
      </c>
      <c r="S24" s="80"/>
      <c r="T24" s="80">
        <v>38</v>
      </c>
      <c r="U24" s="80"/>
      <c r="V24" s="80">
        <v>4</v>
      </c>
      <c r="W24" s="80"/>
      <c r="X24" s="79">
        <v>2</v>
      </c>
      <c r="Y24" s="79"/>
      <c r="Z24" s="80">
        <v>143</v>
      </c>
      <c r="AA24" s="80"/>
      <c r="AB24" s="184">
        <f t="shared" si="4"/>
        <v>297</v>
      </c>
      <c r="AC24" s="185">
        <f>+DettaglioPresidente!AE24</f>
        <v>6</v>
      </c>
      <c r="AD24" s="185">
        <f t="shared" si="5"/>
        <v>303</v>
      </c>
      <c r="AE24" s="186">
        <f t="shared" si="6"/>
        <v>0</v>
      </c>
      <c r="AF24" s="78">
        <v>0</v>
      </c>
      <c r="AG24" s="78">
        <v>8</v>
      </c>
      <c r="AH24" s="188">
        <f t="shared" si="7"/>
        <v>8</v>
      </c>
      <c r="AI24" s="188">
        <f t="shared" si="10"/>
        <v>311</v>
      </c>
      <c r="AJ24" s="189">
        <f t="shared" si="11"/>
        <v>0</v>
      </c>
      <c r="AK24" s="190">
        <f t="shared" si="8"/>
        <v>156</v>
      </c>
      <c r="AL24" s="190">
        <f t="shared" si="9"/>
        <v>155</v>
      </c>
      <c r="AM24" s="190"/>
    </row>
    <row r="25" spans="1:39" ht="22.5" customHeight="1" x14ac:dyDescent="0.2">
      <c r="A25" s="191">
        <v>18</v>
      </c>
      <c r="B25" s="179">
        <v>387</v>
      </c>
      <c r="C25" s="179">
        <v>373</v>
      </c>
      <c r="D25" s="180">
        <f t="shared" si="3"/>
        <v>760</v>
      </c>
      <c r="E25" s="75">
        <v>187</v>
      </c>
      <c r="F25" s="76">
        <v>171</v>
      </c>
      <c r="G25" s="183">
        <f t="shared" si="0"/>
        <v>358</v>
      </c>
      <c r="H25" s="79">
        <v>11</v>
      </c>
      <c r="I25" s="79"/>
      <c r="J25" s="80">
        <v>9</v>
      </c>
      <c r="K25" s="80"/>
      <c r="L25" s="80">
        <v>50</v>
      </c>
      <c r="M25" s="80"/>
      <c r="N25" s="80">
        <v>3</v>
      </c>
      <c r="O25" s="80"/>
      <c r="P25" s="80">
        <v>0</v>
      </c>
      <c r="Q25" s="80"/>
      <c r="R25" s="80">
        <v>61</v>
      </c>
      <c r="S25" s="80"/>
      <c r="T25" s="80">
        <v>23</v>
      </c>
      <c r="U25" s="80"/>
      <c r="V25" s="80">
        <v>1</v>
      </c>
      <c r="W25" s="80"/>
      <c r="X25" s="79">
        <v>3</v>
      </c>
      <c r="Y25" s="79"/>
      <c r="Z25" s="80">
        <v>170</v>
      </c>
      <c r="AA25" s="80"/>
      <c r="AB25" s="184">
        <f t="shared" si="4"/>
        <v>331</v>
      </c>
      <c r="AC25" s="185">
        <f>+DettaglioPresidente!AE25</f>
        <v>6</v>
      </c>
      <c r="AD25" s="185">
        <f t="shared" si="5"/>
        <v>337</v>
      </c>
      <c r="AE25" s="186">
        <f t="shared" si="6"/>
        <v>0</v>
      </c>
      <c r="AF25" s="78">
        <v>7</v>
      </c>
      <c r="AG25" s="78">
        <v>14</v>
      </c>
      <c r="AH25" s="188">
        <f t="shared" si="7"/>
        <v>21</v>
      </c>
      <c r="AI25" s="188">
        <f t="shared" si="10"/>
        <v>358</v>
      </c>
      <c r="AJ25" s="189">
        <f t="shared" si="11"/>
        <v>0</v>
      </c>
      <c r="AK25" s="190">
        <f t="shared" si="8"/>
        <v>187</v>
      </c>
      <c r="AL25" s="190">
        <f t="shared" si="9"/>
        <v>171</v>
      </c>
      <c r="AM25" s="190"/>
    </row>
    <row r="26" spans="1:39" ht="22.5" customHeight="1" x14ac:dyDescent="0.2">
      <c r="A26" s="191">
        <v>19</v>
      </c>
      <c r="B26" s="179">
        <v>202</v>
      </c>
      <c r="C26" s="179">
        <v>191</v>
      </c>
      <c r="D26" s="180">
        <f t="shared" si="3"/>
        <v>393</v>
      </c>
      <c r="E26" s="75">
        <v>110</v>
      </c>
      <c r="F26" s="76">
        <v>96</v>
      </c>
      <c r="G26" s="183">
        <f t="shared" si="0"/>
        <v>206</v>
      </c>
      <c r="H26" s="79">
        <v>7</v>
      </c>
      <c r="I26" s="79"/>
      <c r="J26" s="80">
        <v>7</v>
      </c>
      <c r="K26" s="80"/>
      <c r="L26" s="80">
        <v>33</v>
      </c>
      <c r="M26" s="80"/>
      <c r="N26" s="80">
        <v>2</v>
      </c>
      <c r="O26" s="80"/>
      <c r="P26" s="80">
        <v>2</v>
      </c>
      <c r="Q26" s="80"/>
      <c r="R26" s="80">
        <v>37</v>
      </c>
      <c r="S26" s="80"/>
      <c r="T26" s="80">
        <v>25</v>
      </c>
      <c r="U26" s="80"/>
      <c r="V26" s="80">
        <v>2</v>
      </c>
      <c r="W26" s="80"/>
      <c r="X26" s="79">
        <v>0</v>
      </c>
      <c r="Y26" s="79"/>
      <c r="Z26" s="80">
        <v>79</v>
      </c>
      <c r="AA26" s="80"/>
      <c r="AB26" s="184">
        <f t="shared" si="4"/>
        <v>194</v>
      </c>
      <c r="AC26" s="185">
        <f>+DettaglioPresidente!AE26</f>
        <v>2</v>
      </c>
      <c r="AD26" s="185">
        <f t="shared" si="5"/>
        <v>196</v>
      </c>
      <c r="AE26" s="186">
        <f t="shared" si="6"/>
        <v>0</v>
      </c>
      <c r="AF26" s="78">
        <v>1</v>
      </c>
      <c r="AG26" s="78">
        <v>9</v>
      </c>
      <c r="AH26" s="188">
        <f t="shared" si="7"/>
        <v>10</v>
      </c>
      <c r="AI26" s="188">
        <f t="shared" si="10"/>
        <v>206</v>
      </c>
      <c r="AJ26" s="189">
        <f t="shared" si="11"/>
        <v>0</v>
      </c>
      <c r="AK26" s="190">
        <f t="shared" si="8"/>
        <v>110</v>
      </c>
      <c r="AL26" s="190">
        <f t="shared" si="9"/>
        <v>96</v>
      </c>
      <c r="AM26" s="190"/>
    </row>
    <row r="27" spans="1:39" ht="22.5" customHeight="1" x14ac:dyDescent="0.2">
      <c r="A27" s="191">
        <v>20</v>
      </c>
      <c r="B27" s="179">
        <v>290</v>
      </c>
      <c r="C27" s="179">
        <v>288</v>
      </c>
      <c r="D27" s="180">
        <f t="shared" si="3"/>
        <v>578</v>
      </c>
      <c r="E27" s="75">
        <v>158</v>
      </c>
      <c r="F27" s="76">
        <v>153</v>
      </c>
      <c r="G27" s="183">
        <f t="shared" si="0"/>
        <v>311</v>
      </c>
      <c r="H27" s="79">
        <v>10</v>
      </c>
      <c r="I27" s="79"/>
      <c r="J27" s="80">
        <v>8</v>
      </c>
      <c r="K27" s="80"/>
      <c r="L27" s="80">
        <v>39</v>
      </c>
      <c r="M27" s="80"/>
      <c r="N27" s="80">
        <v>2</v>
      </c>
      <c r="O27" s="80"/>
      <c r="P27" s="80">
        <v>3</v>
      </c>
      <c r="Q27" s="80"/>
      <c r="R27" s="80">
        <v>36</v>
      </c>
      <c r="S27" s="80"/>
      <c r="T27" s="80">
        <v>27</v>
      </c>
      <c r="U27" s="80"/>
      <c r="V27" s="80">
        <v>0</v>
      </c>
      <c r="W27" s="80"/>
      <c r="X27" s="79">
        <v>2</v>
      </c>
      <c r="Y27" s="79"/>
      <c r="Z27" s="80">
        <v>164</v>
      </c>
      <c r="AA27" s="80"/>
      <c r="AB27" s="184">
        <f t="shared" si="4"/>
        <v>291</v>
      </c>
      <c r="AC27" s="185">
        <f>+DettaglioPresidente!AE27</f>
        <v>13</v>
      </c>
      <c r="AD27" s="185">
        <f t="shared" si="5"/>
        <v>304</v>
      </c>
      <c r="AE27" s="186">
        <f t="shared" si="6"/>
        <v>0</v>
      </c>
      <c r="AF27" s="78">
        <v>3</v>
      </c>
      <c r="AG27" s="78">
        <v>4</v>
      </c>
      <c r="AH27" s="188">
        <f t="shared" si="7"/>
        <v>7</v>
      </c>
      <c r="AI27" s="188">
        <f t="shared" si="10"/>
        <v>311</v>
      </c>
      <c r="AJ27" s="189">
        <f t="shared" si="11"/>
        <v>0</v>
      </c>
      <c r="AK27" s="190">
        <f t="shared" si="8"/>
        <v>158</v>
      </c>
      <c r="AL27" s="190">
        <f t="shared" si="9"/>
        <v>153</v>
      </c>
      <c r="AM27" s="190"/>
    </row>
    <row r="28" spans="1:39" ht="22.5" customHeight="1" x14ac:dyDescent="0.2">
      <c r="A28" s="191">
        <v>21</v>
      </c>
      <c r="B28" s="179">
        <v>314</v>
      </c>
      <c r="C28" s="179">
        <v>292</v>
      </c>
      <c r="D28" s="180">
        <f t="shared" si="3"/>
        <v>606</v>
      </c>
      <c r="E28" s="75">
        <v>152</v>
      </c>
      <c r="F28" s="76">
        <v>144</v>
      </c>
      <c r="G28" s="183">
        <f t="shared" si="0"/>
        <v>296</v>
      </c>
      <c r="H28" s="79">
        <v>7</v>
      </c>
      <c r="I28" s="79"/>
      <c r="J28" s="80">
        <v>0</v>
      </c>
      <c r="K28" s="80"/>
      <c r="L28" s="80">
        <v>53</v>
      </c>
      <c r="M28" s="80"/>
      <c r="N28" s="80">
        <v>1</v>
      </c>
      <c r="O28" s="80"/>
      <c r="P28" s="80">
        <v>3</v>
      </c>
      <c r="Q28" s="80"/>
      <c r="R28" s="80">
        <v>30</v>
      </c>
      <c r="S28" s="80"/>
      <c r="T28" s="80">
        <v>28</v>
      </c>
      <c r="U28" s="80"/>
      <c r="V28" s="80">
        <v>2</v>
      </c>
      <c r="W28" s="80"/>
      <c r="X28" s="79">
        <v>2</v>
      </c>
      <c r="Y28" s="79"/>
      <c r="Z28" s="80">
        <v>148</v>
      </c>
      <c r="AA28" s="80"/>
      <c r="AB28" s="184">
        <f t="shared" si="4"/>
        <v>274</v>
      </c>
      <c r="AC28" s="185">
        <v>5</v>
      </c>
      <c r="AD28" s="185">
        <f t="shared" si="5"/>
        <v>279</v>
      </c>
      <c r="AE28" s="186">
        <f t="shared" si="6"/>
        <v>0</v>
      </c>
      <c r="AF28" s="78">
        <v>6</v>
      </c>
      <c r="AG28" s="78">
        <v>11</v>
      </c>
      <c r="AH28" s="188">
        <f t="shared" si="7"/>
        <v>17</v>
      </c>
      <c r="AI28" s="188">
        <f t="shared" si="10"/>
        <v>296</v>
      </c>
      <c r="AJ28" s="189">
        <f t="shared" si="11"/>
        <v>0</v>
      </c>
      <c r="AK28" s="190">
        <f t="shared" si="8"/>
        <v>152</v>
      </c>
      <c r="AL28" s="190">
        <f t="shared" si="9"/>
        <v>144</v>
      </c>
      <c r="AM28" s="190"/>
    </row>
    <row r="29" spans="1:39" ht="22.5" customHeight="1" x14ac:dyDescent="0.2">
      <c r="A29" s="191">
        <v>22</v>
      </c>
      <c r="B29" s="179">
        <v>314</v>
      </c>
      <c r="C29" s="179">
        <v>331</v>
      </c>
      <c r="D29" s="180">
        <f t="shared" si="3"/>
        <v>645</v>
      </c>
      <c r="E29" s="75">
        <v>164</v>
      </c>
      <c r="F29" s="76">
        <v>152</v>
      </c>
      <c r="G29" s="183">
        <f t="shared" si="0"/>
        <v>316</v>
      </c>
      <c r="H29" s="79">
        <v>11</v>
      </c>
      <c r="I29" s="79"/>
      <c r="J29" s="80">
        <v>9</v>
      </c>
      <c r="K29" s="80"/>
      <c r="L29" s="80">
        <v>79</v>
      </c>
      <c r="M29" s="80"/>
      <c r="N29" s="80">
        <v>6</v>
      </c>
      <c r="O29" s="80"/>
      <c r="P29" s="80">
        <v>4</v>
      </c>
      <c r="Q29" s="80"/>
      <c r="R29" s="80">
        <v>33</v>
      </c>
      <c r="S29" s="80"/>
      <c r="T29" s="80">
        <v>28</v>
      </c>
      <c r="U29" s="80"/>
      <c r="V29" s="80">
        <v>3</v>
      </c>
      <c r="W29" s="80"/>
      <c r="X29" s="79">
        <v>4</v>
      </c>
      <c r="Y29" s="79"/>
      <c r="Z29" s="80">
        <v>124</v>
      </c>
      <c r="AA29" s="80"/>
      <c r="AB29" s="184">
        <f t="shared" si="4"/>
        <v>301</v>
      </c>
      <c r="AC29" s="185">
        <f>+DettaglioPresidente!AE29</f>
        <v>5</v>
      </c>
      <c r="AD29" s="185">
        <f t="shared" si="5"/>
        <v>306</v>
      </c>
      <c r="AE29" s="186">
        <f t="shared" si="6"/>
        <v>0</v>
      </c>
      <c r="AF29" s="78">
        <v>4</v>
      </c>
      <c r="AG29" s="78">
        <v>6</v>
      </c>
      <c r="AH29" s="188">
        <f t="shared" si="7"/>
        <v>10</v>
      </c>
      <c r="AI29" s="188">
        <f t="shared" si="10"/>
        <v>316</v>
      </c>
      <c r="AJ29" s="189">
        <f t="shared" si="11"/>
        <v>0</v>
      </c>
      <c r="AK29" s="190">
        <f t="shared" si="8"/>
        <v>164</v>
      </c>
      <c r="AL29" s="190">
        <f t="shared" si="9"/>
        <v>152</v>
      </c>
      <c r="AM29" s="190"/>
    </row>
    <row r="30" spans="1:39" ht="22.5" customHeight="1" x14ac:dyDescent="0.2">
      <c r="A30" s="191">
        <v>23</v>
      </c>
      <c r="B30" s="179">
        <v>513</v>
      </c>
      <c r="C30" s="179">
        <v>553</v>
      </c>
      <c r="D30" s="180">
        <f t="shared" si="3"/>
        <v>1066</v>
      </c>
      <c r="E30" s="75">
        <v>241</v>
      </c>
      <c r="F30" s="76">
        <v>240</v>
      </c>
      <c r="G30" s="183">
        <f t="shared" si="0"/>
        <v>481</v>
      </c>
      <c r="H30" s="79">
        <v>10</v>
      </c>
      <c r="I30" s="79"/>
      <c r="J30" s="80">
        <v>6</v>
      </c>
      <c r="K30" s="80"/>
      <c r="L30" s="80">
        <v>88</v>
      </c>
      <c r="M30" s="80"/>
      <c r="N30" s="80">
        <v>1</v>
      </c>
      <c r="O30" s="80"/>
      <c r="P30" s="80">
        <v>2</v>
      </c>
      <c r="Q30" s="80"/>
      <c r="R30" s="80">
        <v>65</v>
      </c>
      <c r="S30" s="80"/>
      <c r="T30" s="80">
        <v>43</v>
      </c>
      <c r="U30" s="80"/>
      <c r="V30" s="80">
        <v>2</v>
      </c>
      <c r="W30" s="80"/>
      <c r="X30" s="79">
        <v>4</v>
      </c>
      <c r="Y30" s="79"/>
      <c r="Z30" s="80">
        <v>228</v>
      </c>
      <c r="AA30" s="80"/>
      <c r="AB30" s="184">
        <f t="shared" si="4"/>
        <v>449</v>
      </c>
      <c r="AC30" s="185">
        <v>6</v>
      </c>
      <c r="AD30" s="185">
        <f t="shared" si="5"/>
        <v>455</v>
      </c>
      <c r="AE30" s="186">
        <f t="shared" si="6"/>
        <v>0</v>
      </c>
      <c r="AF30" s="78">
        <v>15</v>
      </c>
      <c r="AG30" s="78">
        <v>11</v>
      </c>
      <c r="AH30" s="188">
        <f t="shared" si="7"/>
        <v>26</v>
      </c>
      <c r="AI30" s="188">
        <f t="shared" si="10"/>
        <v>481</v>
      </c>
      <c r="AJ30" s="189">
        <f t="shared" si="11"/>
        <v>0</v>
      </c>
      <c r="AK30" s="190">
        <f t="shared" si="8"/>
        <v>241</v>
      </c>
      <c r="AL30" s="190">
        <f t="shared" si="9"/>
        <v>240</v>
      </c>
      <c r="AM30" s="190"/>
    </row>
    <row r="31" spans="1:39" ht="22.5" customHeight="1" x14ac:dyDescent="0.2">
      <c r="A31" s="191">
        <v>24</v>
      </c>
      <c r="B31" s="179">
        <v>497</v>
      </c>
      <c r="C31" s="179">
        <v>514</v>
      </c>
      <c r="D31" s="194">
        <f t="shared" si="3"/>
        <v>1011</v>
      </c>
      <c r="E31" s="75">
        <v>252</v>
      </c>
      <c r="F31" s="76">
        <v>221</v>
      </c>
      <c r="G31" s="183">
        <f t="shared" si="0"/>
        <v>473</v>
      </c>
      <c r="H31" s="79">
        <v>17</v>
      </c>
      <c r="I31" s="79"/>
      <c r="J31" s="80">
        <v>12</v>
      </c>
      <c r="K31" s="80"/>
      <c r="L31" s="80">
        <v>59</v>
      </c>
      <c r="M31" s="80"/>
      <c r="N31" s="80">
        <v>2</v>
      </c>
      <c r="O31" s="80"/>
      <c r="P31" s="80">
        <v>2</v>
      </c>
      <c r="Q31" s="80"/>
      <c r="R31" s="80">
        <v>53</v>
      </c>
      <c r="S31" s="80"/>
      <c r="T31" s="80">
        <v>33</v>
      </c>
      <c r="U31" s="80"/>
      <c r="V31" s="80">
        <v>3</v>
      </c>
      <c r="W31" s="80"/>
      <c r="X31" s="79">
        <v>7</v>
      </c>
      <c r="Y31" s="79"/>
      <c r="Z31" s="80">
        <v>252</v>
      </c>
      <c r="AA31" s="80"/>
      <c r="AB31" s="184">
        <f t="shared" si="4"/>
        <v>440</v>
      </c>
      <c r="AC31" s="185">
        <v>9</v>
      </c>
      <c r="AD31" s="185">
        <f t="shared" si="5"/>
        <v>449</v>
      </c>
      <c r="AE31" s="186">
        <f t="shared" si="6"/>
        <v>0</v>
      </c>
      <c r="AF31" s="78">
        <v>6</v>
      </c>
      <c r="AG31" s="78">
        <v>18</v>
      </c>
      <c r="AH31" s="188">
        <f t="shared" si="7"/>
        <v>24</v>
      </c>
      <c r="AI31" s="188">
        <f t="shared" si="10"/>
        <v>473</v>
      </c>
      <c r="AJ31" s="189">
        <f t="shared" si="11"/>
        <v>0</v>
      </c>
      <c r="AK31" s="190">
        <f t="shared" si="8"/>
        <v>252</v>
      </c>
      <c r="AL31" s="190">
        <f t="shared" si="9"/>
        <v>221</v>
      </c>
      <c r="AM31" s="190"/>
    </row>
    <row r="32" spans="1:39" ht="35.25" customHeight="1" x14ac:dyDescent="0.2">
      <c r="A32" s="195" t="s">
        <v>123</v>
      </c>
      <c r="B32" s="196">
        <f>SUM(B8:B31)</f>
        <v>8691</v>
      </c>
      <c r="C32" s="196">
        <f>SUM(C8:C31)</f>
        <v>9236</v>
      </c>
      <c r="D32" s="197">
        <f>SUM(D8:D31)</f>
        <v>17927</v>
      </c>
      <c r="E32" s="198">
        <f>SUM(E8:E31)</f>
        <v>4532</v>
      </c>
      <c r="F32" s="198">
        <f>SUM(F8:F31)</f>
        <v>4471</v>
      </c>
      <c r="G32" s="183">
        <f t="shared" si="0"/>
        <v>9003</v>
      </c>
      <c r="H32" s="196">
        <f t="shared" ref="H32:AL32" si="12">SUM(H8:H31)</f>
        <v>319</v>
      </c>
      <c r="I32" s="196">
        <f t="shared" si="12"/>
        <v>0</v>
      </c>
      <c r="J32" s="196">
        <f t="shared" si="12"/>
        <v>202</v>
      </c>
      <c r="K32" s="196">
        <f t="shared" si="12"/>
        <v>0</v>
      </c>
      <c r="L32" s="196">
        <f t="shared" si="12"/>
        <v>1461</v>
      </c>
      <c r="M32" s="196">
        <f t="shared" si="12"/>
        <v>0</v>
      </c>
      <c r="N32" s="196">
        <f t="shared" si="12"/>
        <v>42</v>
      </c>
      <c r="O32" s="196">
        <f t="shared" si="12"/>
        <v>0</v>
      </c>
      <c r="P32" s="196">
        <f t="shared" si="12"/>
        <v>40</v>
      </c>
      <c r="Q32" s="196">
        <f t="shared" si="12"/>
        <v>0</v>
      </c>
      <c r="R32" s="196">
        <f t="shared" si="12"/>
        <v>1178</v>
      </c>
      <c r="S32" s="196">
        <f t="shared" si="12"/>
        <v>0</v>
      </c>
      <c r="T32" s="196">
        <f t="shared" si="12"/>
        <v>861</v>
      </c>
      <c r="U32" s="196">
        <f t="shared" si="12"/>
        <v>0</v>
      </c>
      <c r="V32" s="196">
        <f t="shared" si="12"/>
        <v>65</v>
      </c>
      <c r="W32" s="196">
        <f t="shared" si="12"/>
        <v>0</v>
      </c>
      <c r="X32" s="196">
        <f t="shared" si="12"/>
        <v>66</v>
      </c>
      <c r="Y32" s="196">
        <f t="shared" si="12"/>
        <v>0</v>
      </c>
      <c r="Z32" s="196">
        <f t="shared" si="12"/>
        <v>4152</v>
      </c>
      <c r="AA32" s="196">
        <f t="shared" si="12"/>
        <v>0</v>
      </c>
      <c r="AB32" s="196">
        <f t="shared" si="12"/>
        <v>8386</v>
      </c>
      <c r="AC32" s="196">
        <f t="shared" si="12"/>
        <v>174</v>
      </c>
      <c r="AD32" s="196">
        <f t="shared" si="12"/>
        <v>8560</v>
      </c>
      <c r="AE32" s="196">
        <f t="shared" si="12"/>
        <v>0</v>
      </c>
      <c r="AF32" s="196">
        <f t="shared" si="12"/>
        <v>143</v>
      </c>
      <c r="AG32" s="196">
        <f t="shared" si="12"/>
        <v>300</v>
      </c>
      <c r="AH32" s="198">
        <f t="shared" si="12"/>
        <v>443</v>
      </c>
      <c r="AI32" s="198">
        <f t="shared" si="12"/>
        <v>9003</v>
      </c>
      <c r="AJ32" s="189">
        <f t="shared" si="12"/>
        <v>0</v>
      </c>
      <c r="AK32" s="199">
        <f t="shared" si="12"/>
        <v>4532</v>
      </c>
      <c r="AL32" s="190">
        <f t="shared" si="12"/>
        <v>4471</v>
      </c>
      <c r="AM32" s="190">
        <f>+AL32+AK32</f>
        <v>9003</v>
      </c>
    </row>
    <row r="33" spans="1:39" ht="15.75" customHeight="1" x14ac:dyDescent="0.2">
      <c r="A33" s="200" t="s">
        <v>9</v>
      </c>
      <c r="B33" s="201"/>
      <c r="C33" s="201"/>
      <c r="D33" s="201"/>
      <c r="E33" s="202">
        <f>E32/B32</f>
        <v>0.52145898055459672</v>
      </c>
      <c r="F33" s="202">
        <f>F32/C32</f>
        <v>0.48408401905586834</v>
      </c>
      <c r="G33" s="203">
        <f>G32/D32</f>
        <v>0.50220338037596923</v>
      </c>
      <c r="H33" s="204">
        <f>IF(AB32=0,,H32/AB32)</f>
        <v>3.8039589792511326E-2</v>
      </c>
      <c r="I33" s="204"/>
      <c r="J33" s="204">
        <f>IF(AB32=0,,J32/AB32)</f>
        <v>2.4087765323157644E-2</v>
      </c>
      <c r="K33" s="204"/>
      <c r="L33" s="204">
        <f>IF(AB32=0,,L32/AB32)</f>
        <v>0.17421893632244217</v>
      </c>
      <c r="M33" s="204"/>
      <c r="N33" s="204">
        <f>IF(AB32=0,,N32/AB32)</f>
        <v>5.008347245409015E-3</v>
      </c>
      <c r="O33" s="204"/>
      <c r="P33" s="204">
        <f>IF(AB32=0,,P32/AB32)</f>
        <v>4.7698545194371569E-3</v>
      </c>
      <c r="Q33" s="204"/>
      <c r="R33" s="204">
        <f>IF(AB32=0,,R32/AB32)</f>
        <v>0.14047221559742429</v>
      </c>
      <c r="S33" s="204"/>
      <c r="T33" s="204">
        <f>IF(AB32=0,,T32/AB32)</f>
        <v>0.10267111853088481</v>
      </c>
      <c r="U33" s="204"/>
      <c r="V33" s="204">
        <f>IF(AB32=0,,V32/AB32)</f>
        <v>7.75101359408538E-3</v>
      </c>
      <c r="W33" s="204"/>
      <c r="X33" s="204">
        <f>IF(AB32=0,,X32/$AB$32)</f>
        <v>7.8702599570713086E-3</v>
      </c>
      <c r="Y33" s="204"/>
      <c r="Z33" s="204">
        <f>IF(AB32=0,,Z32/$AB$32)</f>
        <v>0.49511089911757694</v>
      </c>
      <c r="AA33" s="204"/>
      <c r="AB33" s="205">
        <f>IF($G$32=0,,+AB32/$G$32)</f>
        <v>0.9314672886815506</v>
      </c>
      <c r="AC33" s="190"/>
      <c r="AD33" s="190"/>
      <c r="AE33" s="205">
        <f>IF($G$32=0,,AE32/$G$32)</f>
        <v>0</v>
      </c>
      <c r="AF33" s="205">
        <f>IF($G$32=0,,AF32/$G$32)</f>
        <v>1.5883594357436411E-2</v>
      </c>
      <c r="AG33" s="205">
        <f>IF($G$32=0,,AG32/$G$32)</f>
        <v>3.3322225924691772E-2</v>
      </c>
      <c r="AH33" s="190"/>
      <c r="AI33" s="190"/>
      <c r="AJ33" s="190"/>
      <c r="AK33" s="190"/>
      <c r="AL33" s="190"/>
      <c r="AM33" s="190"/>
    </row>
    <row r="34" spans="1:39" x14ac:dyDescent="0.2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</row>
  </sheetData>
  <mergeCells count="25">
    <mergeCell ref="B4:D4"/>
    <mergeCell ref="E4:G4"/>
    <mergeCell ref="H5:I5"/>
    <mergeCell ref="H4:I4"/>
    <mergeCell ref="P4:Q4"/>
    <mergeCell ref="J5:K5"/>
    <mergeCell ref="J4:K4"/>
    <mergeCell ref="L4:M4"/>
    <mergeCell ref="N4:O4"/>
    <mergeCell ref="L5:M5"/>
    <mergeCell ref="N5:O5"/>
    <mergeCell ref="P5:Q5"/>
    <mergeCell ref="AE1:AF1"/>
    <mergeCell ref="AC3:AE3"/>
    <mergeCell ref="AF3:AG3"/>
    <mergeCell ref="Z5:AA5"/>
    <mergeCell ref="R4:S4"/>
    <mergeCell ref="T5:U5"/>
    <mergeCell ref="Z4:AA4"/>
    <mergeCell ref="X4:Y4"/>
    <mergeCell ref="R5:S5"/>
    <mergeCell ref="V4:W4"/>
    <mergeCell ref="X5:Y5"/>
    <mergeCell ref="V5:W5"/>
    <mergeCell ref="T4:U4"/>
  </mergeCells>
  <phoneticPr fontId="0" type="noConversion"/>
  <printOptions horizontalCentered="1" verticalCentered="1"/>
  <pageMargins left="0.19685039370078741" right="0.19685039370078741" top="0.19685039370078741" bottom="0.19685039370078741" header="0.11811023622047245" footer="0.11811023622047245"/>
  <pageSetup paperSize="8" scale="88" orientation="landscape" r:id="rId1"/>
  <headerFooter alignWithMargins="0">
    <oddHeader>&amp;LStampato il &amp;D alle 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5</vt:i4>
      </vt:variant>
    </vt:vector>
  </HeadingPairs>
  <TitlesOfParts>
    <vt:vector size="9" baseType="lpstr">
      <vt:lpstr>GeneralePresidente</vt:lpstr>
      <vt:lpstr>DettaglioPresidente</vt:lpstr>
      <vt:lpstr>GeneraleListe</vt:lpstr>
      <vt:lpstr>DettaglioListe</vt:lpstr>
      <vt:lpstr>DettaglioListe!Area_stampa</vt:lpstr>
      <vt:lpstr>DettaglioPresidente!Area_stampa</vt:lpstr>
      <vt:lpstr>GeneraleListe!Area_stampa</vt:lpstr>
      <vt:lpstr>GeneralePresidente!Area_stampa</vt:lpstr>
      <vt:lpstr>DettaglioListe!Titoli_stampa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Dolfi Carlo</dc:creator>
  <cp:keywords/>
  <dc:description/>
  <cp:lastModifiedBy>administratorTMP</cp:lastModifiedBy>
  <cp:revision/>
  <cp:lastPrinted>2015-06-01T01:36:58Z</cp:lastPrinted>
  <dcterms:created xsi:type="dcterms:W3CDTF">1999-06-09T13:09:10Z</dcterms:created>
  <dcterms:modified xsi:type="dcterms:W3CDTF">2015-06-01T01:37:00Z</dcterms:modified>
</cp:coreProperties>
</file>